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Y:\Geschäftsstelle Bau\400 Statistik-Konjunktur-Preise\410 Statistik\"/>
    </mc:Choice>
  </mc:AlternateContent>
  <xr:revisionPtr revIDLastSave="0" documentId="13_ncr:1_{F3A8FDED-854E-4D78-A562-7D5B89199D23}" xr6:coauthVersionLast="47" xr6:coauthVersionMax="47" xr10:uidLastSave="{00000000-0000-0000-0000-000000000000}"/>
  <bookViews>
    <workbookView xWindow="-120" yWindow="-120" windowWidth="29040" windowHeight="17790" xr2:uid="{00000000-000D-0000-FFFF-FFFF00000000}"/>
  </bookViews>
  <sheets>
    <sheet name="Übersicht" sheetId="4" r:id="rId1"/>
    <sheet name="Bauproduktion" sheetId="5" r:id="rId2"/>
    <sheet name="Beschäftigte" sheetId="3" r:id="rId3"/>
    <sheet name="Arbeitslose ab 2008" sheetId="6" r:id="rId4"/>
    <sheet name="Arbeitslose bis 2007" sheetId="1" r:id="rId5"/>
  </sheets>
  <definedNames>
    <definedName name="Arbeitslose">'Arbeitslose ab 2008'!$A$1:$K$5</definedName>
    <definedName name="Arbeitslose_2002_2006">'Arbeitslose bis 2007'!$A$57:$K$95</definedName>
    <definedName name="Arbeitslose_2007_2011">'Arbeitslose bis 2007'!$A$6:$K$44</definedName>
    <definedName name="Arbeitslose_2017_2021">'Arbeitslose ab 2008'!$A$60:$K$95</definedName>
    <definedName name="Arbeitslose_2022_2026">'Arbeitslose ab 2008'!$A$9:$K$44</definedName>
    <definedName name="Arbeitslose_NEU_2007">'Arbeitslose ab 2008'!$A$162:$K$197</definedName>
    <definedName name="Arbeitslose_NEU_2012">'Arbeitslose ab 2008'!$A$111:$K$146</definedName>
    <definedName name="Bauproduktion_2003">Bauproduktion!$A$1224:$G$1258</definedName>
    <definedName name="Bauproduktion_2004">Bauproduktion!$A$1165:$G$1201</definedName>
    <definedName name="Bauproduktion_2005">Bauproduktion!$A$1106:$G$1141</definedName>
    <definedName name="Bauproduktion_2006">Bauproduktion!$A$1047:$G$1082</definedName>
    <definedName name="Bauproduktion_2007">Bauproduktion!$A$988:$G$1030</definedName>
    <definedName name="Bauproduktion_2008">Bauproduktion!$A$930:$G$971</definedName>
    <definedName name="Bauproduktion_2009">Bauproduktion!$A$872:$G$913</definedName>
    <definedName name="Bauproduktion_2010">Bauproduktion!$A$814:$G$855</definedName>
    <definedName name="Bauproduktion_2011">Bauproduktion!$A$756:$G$798</definedName>
    <definedName name="Bauproduktion_2012">Bauproduktion!$A$698:$G$749</definedName>
    <definedName name="Bauproduktion_2013">Bauproduktion!$A$640:$G$681</definedName>
    <definedName name="Bauproduktion_2014">Bauproduktion!$A$582:$G$623</definedName>
    <definedName name="Bauproduktion_2015">Bauproduktion!$A$524:$G$565</definedName>
    <definedName name="Bauproduktion_2016">Bauproduktion!$A$466:$G$507</definedName>
    <definedName name="Bauproduktion_2017">Bauproduktion!$A$408:$G$449</definedName>
    <definedName name="Bauproduktion_2018">Bauproduktion!$A$350:$G$391</definedName>
    <definedName name="Bauproduktion_2019">Bauproduktion!$A$292:$G$333</definedName>
    <definedName name="Bauproduktion_2020">Bauproduktion!$A$234:$G$283</definedName>
    <definedName name="Bauproduktion_2021">Bauproduktion!$A$176:$H$225</definedName>
    <definedName name="Bauproduktion_2022">Bauproduktion!$A$118:$H$166</definedName>
    <definedName name="Bauproduktion_2023">Bauproduktion!$A$60:$H$109</definedName>
    <definedName name="Beschäftigte_2003">Beschäftigte!$A$1238:$K$1277</definedName>
    <definedName name="Beschäftigte_2004">Beschäftigte!$A$1179:$K$1219</definedName>
    <definedName name="Beschäftigte_2005">Beschäftigte!$A$1120:$K$1160</definedName>
    <definedName name="Beschäftigte_2006">Beschäftigte!$A$1061:$K$1101</definedName>
    <definedName name="Beschäftigte_2007">Beschäftigte!$A$1002:$K$1042</definedName>
    <definedName name="Beschäftigte_2008">Beschäftigte!$A$943:$K$983</definedName>
    <definedName name="Beschäftigte_2009">Beschäftigte!$A$884:$K$924</definedName>
    <definedName name="Beschäftigte_2010">Beschäftigte!$A$825:$K$865</definedName>
    <definedName name="Beschäftigte_2011">Beschäftigte!$A$766:$K$806</definedName>
    <definedName name="Beschäftigte_2012">Beschäftigte!$A$707:$K$747</definedName>
    <definedName name="Beschäftigte_2013">Beschäftigte!$A$648:$K$688</definedName>
    <definedName name="Beschäftigte_2014">Beschäftigte!$A$589:$K$629</definedName>
    <definedName name="Beschäftigte_2015">Beschäftigte!$A$530:$K$570</definedName>
    <definedName name="Beschäftigte_2016">Beschäftigte!$A$471:$K$511</definedName>
    <definedName name="Beschäftigte_2017">Beschäftigte!$A$412:$K$454</definedName>
    <definedName name="Beschäftigte_2018">Beschäftigte!$A$353:$K$393</definedName>
    <definedName name="Beschäftigte_2019">Beschäftigte!$A$294:$K$343</definedName>
    <definedName name="Beschäftigte_2020">Beschäftigte!$A$235:$K$283</definedName>
    <definedName name="Beschäftigte_2021">Beschäftigte!$A$176:$K$229</definedName>
    <definedName name="Beschäftigte_2022">Beschäftigte!$A$117:$K$170</definedName>
    <definedName name="Beschäftigte_2023">Beschäftigte!$A$58:$K$110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4" i="5" l="1"/>
  <c r="E74" i="5"/>
  <c r="C74" i="5"/>
  <c r="K73" i="3"/>
  <c r="I73" i="3"/>
  <c r="G73" i="3"/>
  <c r="E73" i="3"/>
  <c r="B73" i="3"/>
  <c r="K72" i="3"/>
  <c r="I72" i="3"/>
  <c r="G72" i="3"/>
  <c r="E72" i="3"/>
  <c r="B72" i="3"/>
  <c r="K71" i="3"/>
  <c r="I71" i="3"/>
  <c r="G71" i="3"/>
  <c r="E71" i="3"/>
  <c r="B71" i="3"/>
  <c r="K70" i="3"/>
  <c r="I70" i="3"/>
  <c r="G70" i="3"/>
  <c r="E70" i="3"/>
  <c r="B70" i="3"/>
  <c r="K69" i="3"/>
  <c r="I69" i="3"/>
  <c r="G69" i="3"/>
  <c r="E69" i="3"/>
  <c r="B69" i="3"/>
  <c r="K68" i="3"/>
  <c r="I68" i="3"/>
  <c r="G68" i="3"/>
  <c r="E68" i="3"/>
  <c r="B68" i="3"/>
  <c r="K67" i="3"/>
  <c r="I67" i="3"/>
  <c r="G67" i="3"/>
  <c r="E67" i="3"/>
  <c r="B67" i="3"/>
  <c r="K66" i="3"/>
  <c r="I66" i="3"/>
  <c r="G66" i="3"/>
  <c r="E66" i="3"/>
  <c r="B66" i="3"/>
  <c r="K65" i="3"/>
  <c r="I65" i="3"/>
  <c r="G65" i="3"/>
  <c r="E65" i="3"/>
  <c r="B65" i="3"/>
  <c r="K64" i="3"/>
  <c r="I64" i="3"/>
  <c r="G64" i="3"/>
  <c r="E64" i="3"/>
  <c r="B64" i="3"/>
  <c r="K63" i="3"/>
  <c r="I63" i="3"/>
  <c r="G63" i="3"/>
  <c r="E63" i="3"/>
  <c r="B63" i="3"/>
  <c r="K62" i="3"/>
  <c r="I62" i="3"/>
  <c r="G62" i="3"/>
  <c r="E62" i="3"/>
  <c r="B62" i="3"/>
  <c r="F75" i="5"/>
  <c r="E75" i="5"/>
  <c r="C75" i="5"/>
  <c r="F73" i="5"/>
  <c r="E73" i="5"/>
  <c r="C73" i="5"/>
  <c r="F72" i="5"/>
  <c r="E72" i="5"/>
  <c r="C72" i="5"/>
  <c r="F71" i="5"/>
  <c r="E71" i="5"/>
  <c r="C71" i="5"/>
  <c r="F70" i="5"/>
  <c r="E70" i="5"/>
  <c r="C70" i="5"/>
  <c r="F69" i="5"/>
  <c r="E69" i="5"/>
  <c r="C69" i="5"/>
  <c r="F68" i="5"/>
  <c r="E68" i="5"/>
  <c r="C68" i="5"/>
  <c r="F67" i="5"/>
  <c r="E67" i="5"/>
  <c r="C67" i="5"/>
  <c r="F66" i="5"/>
  <c r="E66" i="5"/>
  <c r="C66" i="5"/>
  <c r="F65" i="5"/>
  <c r="E65" i="5"/>
  <c r="C65" i="5"/>
  <c r="F64" i="5"/>
  <c r="E64" i="5"/>
  <c r="C64" i="5"/>
  <c r="F131" i="5"/>
  <c r="E131" i="5"/>
  <c r="C131" i="5"/>
  <c r="F128" i="5"/>
  <c r="E128" i="5"/>
  <c r="C128" i="5"/>
  <c r="F127" i="5"/>
  <c r="E127" i="5"/>
  <c r="C127" i="5"/>
  <c r="K132" i="3"/>
  <c r="I132" i="3"/>
  <c r="G132" i="3"/>
  <c r="E132" i="3"/>
  <c r="B132" i="3"/>
  <c r="K131" i="3"/>
  <c r="I131" i="3"/>
  <c r="G131" i="3"/>
  <c r="E131" i="3"/>
  <c r="B131" i="3"/>
  <c r="K130" i="3"/>
  <c r="I130" i="3"/>
  <c r="G130" i="3"/>
  <c r="E130" i="3"/>
  <c r="B130" i="3"/>
  <c r="K129" i="3"/>
  <c r="I129" i="3"/>
  <c r="G129" i="3"/>
  <c r="E129" i="3"/>
  <c r="B129" i="3"/>
  <c r="K128" i="3"/>
  <c r="I128" i="3"/>
  <c r="G128" i="3"/>
  <c r="E128" i="3"/>
  <c r="B128" i="3"/>
  <c r="K127" i="3"/>
  <c r="I127" i="3"/>
  <c r="G127" i="3"/>
  <c r="E127" i="3"/>
  <c r="B127" i="3"/>
  <c r="K126" i="3"/>
  <c r="I126" i="3"/>
  <c r="G126" i="3"/>
  <c r="E126" i="3"/>
  <c r="B126" i="3"/>
  <c r="K125" i="3"/>
  <c r="I125" i="3"/>
  <c r="G125" i="3"/>
  <c r="E125" i="3"/>
  <c r="B125" i="3"/>
  <c r="K124" i="3"/>
  <c r="I124" i="3"/>
  <c r="G124" i="3"/>
  <c r="E124" i="3"/>
  <c r="B124" i="3"/>
  <c r="K123" i="3"/>
  <c r="I123" i="3"/>
  <c r="G123" i="3"/>
  <c r="E123" i="3"/>
  <c r="B123" i="3"/>
  <c r="K122" i="3"/>
  <c r="I122" i="3"/>
  <c r="G122" i="3"/>
  <c r="E122" i="3"/>
  <c r="B122" i="3"/>
  <c r="K121" i="3"/>
  <c r="I121" i="3"/>
  <c r="G121" i="3"/>
  <c r="E121" i="3"/>
  <c r="B121" i="3"/>
  <c r="E133" i="5"/>
  <c r="E132" i="5"/>
  <c r="E130" i="5"/>
  <c r="E129" i="5"/>
  <c r="E126" i="5"/>
  <c r="E125" i="5"/>
  <c r="E124" i="5"/>
  <c r="E123" i="5"/>
  <c r="E122" i="5"/>
  <c r="C133" i="5"/>
  <c r="C132" i="5"/>
  <c r="C130" i="5"/>
  <c r="C129" i="5"/>
  <c r="C126" i="5"/>
  <c r="C125" i="5"/>
  <c r="C124" i="5"/>
  <c r="C123" i="5"/>
  <c r="C122" i="5"/>
  <c r="F133" i="5"/>
  <c r="F132" i="5"/>
  <c r="F130" i="5"/>
  <c r="F129" i="5"/>
  <c r="F126" i="5"/>
  <c r="F125" i="5"/>
  <c r="F124" i="5"/>
  <c r="F123" i="5"/>
  <c r="F122" i="5"/>
  <c r="J29" i="6"/>
  <c r="H29" i="6"/>
  <c r="F29" i="6"/>
  <c r="D29" i="6"/>
  <c r="B29" i="6"/>
  <c r="J42" i="6"/>
  <c r="H42" i="6"/>
  <c r="F42" i="6"/>
  <c r="D42" i="6"/>
  <c r="B42" i="6"/>
  <c r="K41" i="6"/>
  <c r="I41" i="6"/>
  <c r="G41" i="6"/>
  <c r="E41" i="6"/>
  <c r="C41" i="6"/>
  <c r="K40" i="6"/>
  <c r="I40" i="6"/>
  <c r="G40" i="6"/>
  <c r="E40" i="6"/>
  <c r="C40" i="6"/>
  <c r="K39" i="6"/>
  <c r="I39" i="6"/>
  <c r="G39" i="6"/>
  <c r="E39" i="6"/>
  <c r="C39" i="6"/>
  <c r="K38" i="6"/>
  <c r="I38" i="6"/>
  <c r="G38" i="6"/>
  <c r="E38" i="6"/>
  <c r="C38" i="6"/>
  <c r="K37" i="6"/>
  <c r="I37" i="6"/>
  <c r="G37" i="6"/>
  <c r="E37" i="6"/>
  <c r="C37" i="6"/>
  <c r="K36" i="6"/>
  <c r="I36" i="6"/>
  <c r="G36" i="6"/>
  <c r="E36" i="6"/>
  <c r="C36" i="6"/>
  <c r="K35" i="6"/>
  <c r="I35" i="6"/>
  <c r="G35" i="6"/>
  <c r="E35" i="6"/>
  <c r="C35" i="6"/>
  <c r="K34" i="6"/>
  <c r="I34" i="6"/>
  <c r="G34" i="6"/>
  <c r="E34" i="6"/>
  <c r="C34" i="6"/>
  <c r="K33" i="6"/>
  <c r="I33" i="6"/>
  <c r="G33" i="6"/>
  <c r="E33" i="6"/>
  <c r="C33" i="6"/>
  <c r="K32" i="6"/>
  <c r="I32" i="6"/>
  <c r="G32" i="6"/>
  <c r="E32" i="6"/>
  <c r="C32" i="6"/>
  <c r="K31" i="6"/>
  <c r="I31" i="6"/>
  <c r="G31" i="6"/>
  <c r="E31" i="6"/>
  <c r="C31" i="6"/>
  <c r="K30" i="6"/>
  <c r="I30" i="6"/>
  <c r="G30" i="6"/>
  <c r="E30" i="6"/>
  <c r="C30" i="6"/>
  <c r="J25" i="6"/>
  <c r="H25" i="6"/>
  <c r="F25" i="6"/>
  <c r="D25" i="6"/>
  <c r="B25" i="6"/>
  <c r="K24" i="6"/>
  <c r="I24" i="6"/>
  <c r="G24" i="6"/>
  <c r="E24" i="6"/>
  <c r="C24" i="6"/>
  <c r="K23" i="6"/>
  <c r="I23" i="6"/>
  <c r="G23" i="6"/>
  <c r="E23" i="6"/>
  <c r="C23" i="6"/>
  <c r="K22" i="6"/>
  <c r="I22" i="6"/>
  <c r="G22" i="6"/>
  <c r="E22" i="6"/>
  <c r="C22" i="6"/>
  <c r="K21" i="6"/>
  <c r="I21" i="6"/>
  <c r="G21" i="6"/>
  <c r="E21" i="6"/>
  <c r="C21" i="6"/>
  <c r="K20" i="6"/>
  <c r="I20" i="6"/>
  <c r="G20" i="6"/>
  <c r="E20" i="6"/>
  <c r="C20" i="6"/>
  <c r="K19" i="6"/>
  <c r="I19" i="6"/>
  <c r="G19" i="6"/>
  <c r="E19" i="6"/>
  <c r="C19" i="6"/>
  <c r="K18" i="6"/>
  <c r="I18" i="6"/>
  <c r="G18" i="6"/>
  <c r="E18" i="6"/>
  <c r="C18" i="6"/>
  <c r="K17" i="6"/>
  <c r="I17" i="6"/>
  <c r="G17" i="6"/>
  <c r="E17" i="6"/>
  <c r="C17" i="6"/>
  <c r="K16" i="6"/>
  <c r="I16" i="6"/>
  <c r="G16" i="6"/>
  <c r="E16" i="6"/>
  <c r="C16" i="6"/>
  <c r="K15" i="6"/>
  <c r="I15" i="6"/>
  <c r="G15" i="6"/>
  <c r="E15" i="6"/>
  <c r="C15" i="6"/>
  <c r="K14" i="6"/>
  <c r="I14" i="6"/>
  <c r="G14" i="6"/>
  <c r="E14" i="6"/>
  <c r="C14" i="6"/>
  <c r="K13" i="6"/>
  <c r="I13" i="6"/>
  <c r="G13" i="6"/>
  <c r="E13" i="6"/>
  <c r="C13" i="6"/>
  <c r="C64" i="6"/>
  <c r="C65" i="6"/>
  <c r="C66" i="6"/>
  <c r="C67" i="6"/>
  <c r="C68" i="6"/>
  <c r="C69" i="6"/>
  <c r="C70" i="6"/>
  <c r="C71" i="6"/>
  <c r="C72" i="6"/>
  <c r="C73" i="6"/>
  <c r="C74" i="6"/>
  <c r="C75" i="6"/>
  <c r="B76" i="6"/>
  <c r="K191" i="3"/>
  <c r="I191" i="3"/>
  <c r="G191" i="3"/>
  <c r="E191" i="3"/>
  <c r="B191" i="3"/>
  <c r="B250" i="3"/>
  <c r="K190" i="3"/>
  <c r="I190" i="3"/>
  <c r="G190" i="3"/>
  <c r="E190" i="3"/>
  <c r="B190" i="3"/>
  <c r="B249" i="3"/>
  <c r="C249" i="3"/>
  <c r="K189" i="3"/>
  <c r="I189" i="3"/>
  <c r="G189" i="3"/>
  <c r="E189" i="3"/>
  <c r="B189" i="3"/>
  <c r="B248" i="3"/>
  <c r="K188" i="3"/>
  <c r="I188" i="3"/>
  <c r="G188" i="3"/>
  <c r="E188" i="3"/>
  <c r="B188" i="3"/>
  <c r="B247" i="3"/>
  <c r="C188" i="3"/>
  <c r="K187" i="3"/>
  <c r="I187" i="3"/>
  <c r="G187" i="3"/>
  <c r="E187" i="3"/>
  <c r="B187" i="3"/>
  <c r="B246" i="3"/>
  <c r="K186" i="3"/>
  <c r="I186" i="3"/>
  <c r="G186" i="3"/>
  <c r="E186" i="3"/>
  <c r="B186" i="3"/>
  <c r="B245" i="3"/>
  <c r="C245" i="3"/>
  <c r="C186" i="3"/>
  <c r="K185" i="3"/>
  <c r="I185" i="3"/>
  <c r="G185" i="3"/>
  <c r="E185" i="3"/>
  <c r="B185" i="3"/>
  <c r="B244" i="3"/>
  <c r="K184" i="3"/>
  <c r="I184" i="3"/>
  <c r="G184" i="3"/>
  <c r="E184" i="3"/>
  <c r="B184" i="3"/>
  <c r="B243" i="3"/>
  <c r="K183" i="3"/>
  <c r="I183" i="3"/>
  <c r="G183" i="3"/>
  <c r="E183" i="3"/>
  <c r="B183" i="3"/>
  <c r="B242" i="3"/>
  <c r="K182" i="3"/>
  <c r="I182" i="3"/>
  <c r="G182" i="3"/>
  <c r="E182" i="3"/>
  <c r="B182" i="3"/>
  <c r="B241" i="3"/>
  <c r="K181" i="3"/>
  <c r="I181" i="3"/>
  <c r="G181" i="3"/>
  <c r="E181" i="3"/>
  <c r="B181" i="3"/>
  <c r="B240" i="3"/>
  <c r="K180" i="3"/>
  <c r="I180" i="3"/>
  <c r="G180" i="3"/>
  <c r="E180" i="3"/>
  <c r="B180" i="3"/>
  <c r="B239" i="3"/>
  <c r="F249" i="5"/>
  <c r="E249" i="5"/>
  <c r="C249" i="5"/>
  <c r="F248" i="5"/>
  <c r="E248" i="5"/>
  <c r="C248" i="5"/>
  <c r="K250" i="3"/>
  <c r="I250" i="3"/>
  <c r="G250" i="3"/>
  <c r="E250" i="3"/>
  <c r="B309" i="3"/>
  <c r="C250" i="3"/>
  <c r="K249" i="3"/>
  <c r="I249" i="3"/>
  <c r="G249" i="3"/>
  <c r="E249" i="3"/>
  <c r="B308" i="3"/>
  <c r="K248" i="3"/>
  <c r="I248" i="3"/>
  <c r="G248" i="3"/>
  <c r="E248" i="3"/>
  <c r="B307" i="3"/>
  <c r="C248" i="3"/>
  <c r="K247" i="3"/>
  <c r="I247" i="3"/>
  <c r="G247" i="3"/>
  <c r="E247" i="3"/>
  <c r="B306" i="3"/>
  <c r="K246" i="3"/>
  <c r="I246" i="3"/>
  <c r="G246" i="3"/>
  <c r="E246" i="3"/>
  <c r="B305" i="3"/>
  <c r="C246" i="3"/>
  <c r="K245" i="3"/>
  <c r="I245" i="3"/>
  <c r="G245" i="3"/>
  <c r="E245" i="3"/>
  <c r="B304" i="3"/>
  <c r="K244" i="3"/>
  <c r="I244" i="3"/>
  <c r="G244" i="3"/>
  <c r="E244" i="3"/>
  <c r="B303" i="3"/>
  <c r="C244" i="3"/>
  <c r="K243" i="3"/>
  <c r="I243" i="3"/>
  <c r="G243" i="3"/>
  <c r="E243" i="3"/>
  <c r="B302" i="3"/>
  <c r="C243" i="3"/>
  <c r="K242" i="3"/>
  <c r="I242" i="3"/>
  <c r="G242" i="3"/>
  <c r="E242" i="3"/>
  <c r="B301" i="3"/>
  <c r="C242" i="3"/>
  <c r="K241" i="3"/>
  <c r="I241" i="3"/>
  <c r="G241" i="3"/>
  <c r="E241" i="3"/>
  <c r="B300" i="3"/>
  <c r="K240" i="3"/>
  <c r="I240" i="3"/>
  <c r="G240" i="3"/>
  <c r="E240" i="3"/>
  <c r="B299" i="3"/>
  <c r="C240" i="3"/>
  <c r="K239" i="3"/>
  <c r="I239" i="3"/>
  <c r="G239" i="3"/>
  <c r="E239" i="3"/>
  <c r="B298" i="3"/>
  <c r="F247" i="5"/>
  <c r="E247" i="5"/>
  <c r="C247" i="5"/>
  <c r="F246" i="5"/>
  <c r="E246" i="5"/>
  <c r="C246" i="5"/>
  <c r="F245" i="5"/>
  <c r="E245" i="5"/>
  <c r="C245" i="5"/>
  <c r="F244" i="5"/>
  <c r="E244" i="5"/>
  <c r="C244" i="5"/>
  <c r="F243" i="5"/>
  <c r="E243" i="5"/>
  <c r="C243" i="5"/>
  <c r="F242" i="5"/>
  <c r="E242" i="5"/>
  <c r="C242" i="5"/>
  <c r="F241" i="5"/>
  <c r="E241" i="5"/>
  <c r="C241" i="5"/>
  <c r="F240" i="5"/>
  <c r="E240" i="5"/>
  <c r="C240" i="5"/>
  <c r="F239" i="5"/>
  <c r="E239" i="5"/>
  <c r="C239" i="5"/>
  <c r="F238" i="5"/>
  <c r="E238" i="5"/>
  <c r="C238" i="5"/>
  <c r="C307" i="5"/>
  <c r="F307" i="5"/>
  <c r="E307" i="5"/>
  <c r="E361" i="5"/>
  <c r="C361" i="5"/>
  <c r="F303" i="5"/>
  <c r="K309" i="3"/>
  <c r="I309" i="3"/>
  <c r="G309" i="3"/>
  <c r="E309" i="3"/>
  <c r="B368" i="3"/>
  <c r="K308" i="3"/>
  <c r="I308" i="3"/>
  <c r="G308" i="3"/>
  <c r="E308" i="3"/>
  <c r="B367" i="3"/>
  <c r="K307" i="3"/>
  <c r="I307" i="3"/>
  <c r="G307" i="3"/>
  <c r="E307" i="3"/>
  <c r="B366" i="3"/>
  <c r="C307" i="3"/>
  <c r="K306" i="3"/>
  <c r="I306" i="3"/>
  <c r="G306" i="3"/>
  <c r="E306" i="3"/>
  <c r="B365" i="3"/>
  <c r="K305" i="3"/>
  <c r="I305" i="3"/>
  <c r="G305" i="3"/>
  <c r="E305" i="3"/>
  <c r="B364" i="3"/>
  <c r="C305" i="3"/>
  <c r="K304" i="3"/>
  <c r="I304" i="3"/>
  <c r="G304" i="3"/>
  <c r="E304" i="3"/>
  <c r="B363" i="3"/>
  <c r="K303" i="3"/>
  <c r="I303" i="3"/>
  <c r="G303" i="3"/>
  <c r="E303" i="3"/>
  <c r="B362" i="3"/>
  <c r="C303" i="3"/>
  <c r="K302" i="3"/>
  <c r="I302" i="3"/>
  <c r="G302" i="3"/>
  <c r="E302" i="3"/>
  <c r="B361" i="3"/>
  <c r="K301" i="3"/>
  <c r="I301" i="3"/>
  <c r="G301" i="3"/>
  <c r="E301" i="3"/>
  <c r="B360" i="3"/>
  <c r="C301" i="3"/>
  <c r="K300" i="3"/>
  <c r="I300" i="3"/>
  <c r="G300" i="3"/>
  <c r="E300" i="3"/>
  <c r="B359" i="3"/>
  <c r="C300" i="3"/>
  <c r="K299" i="3"/>
  <c r="I299" i="3"/>
  <c r="G299" i="3"/>
  <c r="E299" i="3"/>
  <c r="B358" i="3"/>
  <c r="C299" i="3"/>
  <c r="K298" i="3"/>
  <c r="I298" i="3"/>
  <c r="G298" i="3"/>
  <c r="E298" i="3"/>
  <c r="B357" i="3"/>
  <c r="C298" i="3"/>
  <c r="E303" i="5"/>
  <c r="C303" i="5"/>
  <c r="F306" i="5"/>
  <c r="E306" i="5"/>
  <c r="C306" i="5"/>
  <c r="F305" i="5"/>
  <c r="E305" i="5"/>
  <c r="C305" i="5"/>
  <c r="F304" i="5"/>
  <c r="E304" i="5"/>
  <c r="C304" i="5"/>
  <c r="F302" i="5"/>
  <c r="E302" i="5"/>
  <c r="C302" i="5"/>
  <c r="F301" i="5"/>
  <c r="E301" i="5"/>
  <c r="C301" i="5"/>
  <c r="F300" i="5"/>
  <c r="E300" i="5"/>
  <c r="C300" i="5"/>
  <c r="F299" i="5"/>
  <c r="E299" i="5"/>
  <c r="C299" i="5"/>
  <c r="F298" i="5"/>
  <c r="E298" i="5"/>
  <c r="C298" i="5"/>
  <c r="F297" i="5"/>
  <c r="E297" i="5"/>
  <c r="C297" i="5"/>
  <c r="F296" i="5"/>
  <c r="E296" i="5"/>
  <c r="C296" i="5"/>
  <c r="C354" i="5"/>
  <c r="K364" i="3"/>
  <c r="I364" i="3"/>
  <c r="G364" i="3"/>
  <c r="E364" i="3"/>
  <c r="B423" i="3"/>
  <c r="C364" i="3"/>
  <c r="K368" i="3"/>
  <c r="I368" i="3"/>
  <c r="G368" i="3"/>
  <c r="E368" i="3"/>
  <c r="B427" i="3"/>
  <c r="C368" i="3"/>
  <c r="K367" i="3"/>
  <c r="I367" i="3"/>
  <c r="G367" i="3"/>
  <c r="E367" i="3"/>
  <c r="B426" i="3"/>
  <c r="K366" i="3"/>
  <c r="I366" i="3"/>
  <c r="G366" i="3"/>
  <c r="E366" i="3"/>
  <c r="B425" i="3"/>
  <c r="K365" i="3"/>
  <c r="I365" i="3"/>
  <c r="G365" i="3"/>
  <c r="E365" i="3"/>
  <c r="B424" i="3"/>
  <c r="C365" i="3"/>
  <c r="K363" i="3"/>
  <c r="I363" i="3"/>
  <c r="G363" i="3"/>
  <c r="E363" i="3"/>
  <c r="K362" i="3"/>
  <c r="I362" i="3"/>
  <c r="G362" i="3"/>
  <c r="E362" i="3"/>
  <c r="B421" i="3"/>
  <c r="C362" i="3"/>
  <c r="K361" i="3"/>
  <c r="I361" i="3"/>
  <c r="G361" i="3"/>
  <c r="E361" i="3"/>
  <c r="K360" i="3"/>
  <c r="I360" i="3"/>
  <c r="G360" i="3"/>
  <c r="E360" i="3"/>
  <c r="B419" i="3"/>
  <c r="C360" i="3"/>
  <c r="K359" i="3"/>
  <c r="I359" i="3"/>
  <c r="G359" i="3"/>
  <c r="E359" i="3"/>
  <c r="K358" i="3"/>
  <c r="I358" i="3"/>
  <c r="G358" i="3"/>
  <c r="E358" i="3"/>
  <c r="B417" i="3"/>
  <c r="K357" i="3"/>
  <c r="I357" i="3"/>
  <c r="G357" i="3"/>
  <c r="E357" i="3"/>
  <c r="F365" i="5"/>
  <c r="E365" i="5"/>
  <c r="C365" i="5"/>
  <c r="F364" i="5"/>
  <c r="E364" i="5"/>
  <c r="C364" i="5"/>
  <c r="F363" i="5"/>
  <c r="E363" i="5"/>
  <c r="C363" i="5"/>
  <c r="F362" i="5"/>
  <c r="E362" i="5"/>
  <c r="C362" i="5"/>
  <c r="F360" i="5"/>
  <c r="E360" i="5"/>
  <c r="C360" i="5"/>
  <c r="F359" i="5"/>
  <c r="E359" i="5"/>
  <c r="C359" i="5"/>
  <c r="F358" i="5"/>
  <c r="E358" i="5"/>
  <c r="C358" i="5"/>
  <c r="F357" i="5"/>
  <c r="E357" i="5"/>
  <c r="C357" i="5"/>
  <c r="F356" i="5"/>
  <c r="E356" i="5"/>
  <c r="C356" i="5"/>
  <c r="F355" i="5"/>
  <c r="E355" i="5"/>
  <c r="C355" i="5"/>
  <c r="F354" i="5"/>
  <c r="E354" i="5"/>
  <c r="B420" i="3"/>
  <c r="E420" i="3"/>
  <c r="G420" i="3"/>
  <c r="J93" i="6"/>
  <c r="H93" i="6"/>
  <c r="F93" i="6"/>
  <c r="D93" i="6"/>
  <c r="B93" i="6"/>
  <c r="J144" i="6"/>
  <c r="K92" i="6"/>
  <c r="I92" i="6"/>
  <c r="G92" i="6"/>
  <c r="E92" i="6"/>
  <c r="C92" i="6"/>
  <c r="K91" i="6"/>
  <c r="I91" i="6"/>
  <c r="G91" i="6"/>
  <c r="E91" i="6"/>
  <c r="C91" i="6"/>
  <c r="K90" i="6"/>
  <c r="I90" i="6"/>
  <c r="G90" i="6"/>
  <c r="E90" i="6"/>
  <c r="C90" i="6"/>
  <c r="K89" i="6"/>
  <c r="I89" i="6"/>
  <c r="G89" i="6"/>
  <c r="E89" i="6"/>
  <c r="C89" i="6"/>
  <c r="K88" i="6"/>
  <c r="I88" i="6"/>
  <c r="G88" i="6"/>
  <c r="E88" i="6"/>
  <c r="C88" i="6"/>
  <c r="K87" i="6"/>
  <c r="I87" i="6"/>
  <c r="G87" i="6"/>
  <c r="E87" i="6"/>
  <c r="C87" i="6"/>
  <c r="K86" i="6"/>
  <c r="I86" i="6"/>
  <c r="G86" i="6"/>
  <c r="E86" i="6"/>
  <c r="C86" i="6"/>
  <c r="K85" i="6"/>
  <c r="I85" i="6"/>
  <c r="G85" i="6"/>
  <c r="E85" i="6"/>
  <c r="C85" i="6"/>
  <c r="K84" i="6"/>
  <c r="I84" i="6"/>
  <c r="G84" i="6"/>
  <c r="E84" i="6"/>
  <c r="C84" i="6"/>
  <c r="K83" i="6"/>
  <c r="I83" i="6"/>
  <c r="G83" i="6"/>
  <c r="E83" i="6"/>
  <c r="C83" i="6"/>
  <c r="K82" i="6"/>
  <c r="I82" i="6"/>
  <c r="G82" i="6"/>
  <c r="E82" i="6"/>
  <c r="C82" i="6"/>
  <c r="K81" i="6"/>
  <c r="I81" i="6"/>
  <c r="G81" i="6"/>
  <c r="E81" i="6"/>
  <c r="C81" i="6"/>
  <c r="J76" i="6"/>
  <c r="H76" i="6"/>
  <c r="F76" i="6"/>
  <c r="D76" i="6"/>
  <c r="K75" i="6"/>
  <c r="I75" i="6"/>
  <c r="G75" i="6"/>
  <c r="E75" i="6"/>
  <c r="K74" i="6"/>
  <c r="I74" i="6"/>
  <c r="G74" i="6"/>
  <c r="E74" i="6"/>
  <c r="K73" i="6"/>
  <c r="I73" i="6"/>
  <c r="G73" i="6"/>
  <c r="E73" i="6"/>
  <c r="K72" i="6"/>
  <c r="I72" i="6"/>
  <c r="G72" i="6"/>
  <c r="E72" i="6"/>
  <c r="K71" i="6"/>
  <c r="I71" i="6"/>
  <c r="G71" i="6"/>
  <c r="E71" i="6"/>
  <c r="K70" i="6"/>
  <c r="I70" i="6"/>
  <c r="G70" i="6"/>
  <c r="E70" i="6"/>
  <c r="K69" i="6"/>
  <c r="I69" i="6"/>
  <c r="G69" i="6"/>
  <c r="E69" i="6"/>
  <c r="K68" i="6"/>
  <c r="I68" i="6"/>
  <c r="G68" i="6"/>
  <c r="E68" i="6"/>
  <c r="K67" i="6"/>
  <c r="I67" i="6"/>
  <c r="G67" i="6"/>
  <c r="E67" i="6"/>
  <c r="K66" i="6"/>
  <c r="I66" i="6"/>
  <c r="G66" i="6"/>
  <c r="E66" i="6"/>
  <c r="K65" i="6"/>
  <c r="I65" i="6"/>
  <c r="G65" i="6"/>
  <c r="E65" i="6"/>
  <c r="K64" i="6"/>
  <c r="I64" i="6"/>
  <c r="G64" i="6"/>
  <c r="E64" i="6"/>
  <c r="K427" i="3"/>
  <c r="I427" i="3"/>
  <c r="G427" i="3"/>
  <c r="E427" i="3"/>
  <c r="B486" i="3"/>
  <c r="C427" i="3"/>
  <c r="K426" i="3"/>
  <c r="I426" i="3"/>
  <c r="G426" i="3"/>
  <c r="E426" i="3"/>
  <c r="B485" i="3"/>
  <c r="C426" i="3"/>
  <c r="K425" i="3"/>
  <c r="I425" i="3"/>
  <c r="G425" i="3"/>
  <c r="E425" i="3"/>
  <c r="B484" i="3"/>
  <c r="C425" i="3"/>
  <c r="K424" i="3"/>
  <c r="I424" i="3"/>
  <c r="G424" i="3"/>
  <c r="E424" i="3"/>
  <c r="K423" i="3"/>
  <c r="I423" i="3"/>
  <c r="G423" i="3"/>
  <c r="E423" i="3"/>
  <c r="B482" i="3"/>
  <c r="C423" i="3"/>
  <c r="K422" i="3"/>
  <c r="I422" i="3"/>
  <c r="G422" i="3"/>
  <c r="E422" i="3"/>
  <c r="B422" i="3"/>
  <c r="C363" i="3"/>
  <c r="K421" i="3"/>
  <c r="I421" i="3"/>
  <c r="G421" i="3"/>
  <c r="E421" i="3"/>
  <c r="K420" i="3"/>
  <c r="I420" i="3"/>
  <c r="K419" i="3"/>
  <c r="I419" i="3"/>
  <c r="G419" i="3"/>
  <c r="E419" i="3"/>
  <c r="K418" i="3"/>
  <c r="I418" i="3"/>
  <c r="G418" i="3"/>
  <c r="E418" i="3"/>
  <c r="B418" i="3"/>
  <c r="K417" i="3"/>
  <c r="I417" i="3"/>
  <c r="G417" i="3"/>
  <c r="E417" i="3"/>
  <c r="K416" i="3"/>
  <c r="I416" i="3"/>
  <c r="G416" i="3"/>
  <c r="E416" i="3"/>
  <c r="B416" i="3"/>
  <c r="C357" i="3"/>
  <c r="F423" i="5"/>
  <c r="E423" i="5"/>
  <c r="C423" i="5"/>
  <c r="F422" i="5"/>
  <c r="E422" i="5"/>
  <c r="C422" i="5"/>
  <c r="F421" i="5"/>
  <c r="E421" i="5"/>
  <c r="C421" i="5"/>
  <c r="F420" i="5"/>
  <c r="E420" i="5"/>
  <c r="C420" i="5"/>
  <c r="F419" i="5"/>
  <c r="E419" i="5"/>
  <c r="C419" i="5"/>
  <c r="F418" i="5"/>
  <c r="E418" i="5"/>
  <c r="C418" i="5"/>
  <c r="F417" i="5"/>
  <c r="E417" i="5"/>
  <c r="C417" i="5"/>
  <c r="F416" i="5"/>
  <c r="E416" i="5"/>
  <c r="C416" i="5"/>
  <c r="F415" i="5"/>
  <c r="E415" i="5"/>
  <c r="C415" i="5"/>
  <c r="F414" i="5"/>
  <c r="E414" i="5"/>
  <c r="C414" i="5"/>
  <c r="F413" i="5"/>
  <c r="E413" i="5"/>
  <c r="C413" i="5"/>
  <c r="F412" i="5"/>
  <c r="E412" i="5"/>
  <c r="C412" i="5"/>
  <c r="K486" i="3"/>
  <c r="I486" i="3"/>
  <c r="G486" i="3"/>
  <c r="E486" i="3"/>
  <c r="K485" i="3"/>
  <c r="I485" i="3"/>
  <c r="G485" i="3"/>
  <c r="E485" i="3"/>
  <c r="K484" i="3"/>
  <c r="I484" i="3"/>
  <c r="G484" i="3"/>
  <c r="E484" i="3"/>
  <c r="B543" i="3"/>
  <c r="C484" i="3"/>
  <c r="K483" i="3"/>
  <c r="I483" i="3"/>
  <c r="G483" i="3"/>
  <c r="E483" i="3"/>
  <c r="B483" i="3"/>
  <c r="K482" i="3"/>
  <c r="I482" i="3"/>
  <c r="G482" i="3"/>
  <c r="E482" i="3"/>
  <c r="B541" i="3"/>
  <c r="C482" i="3"/>
  <c r="K481" i="3"/>
  <c r="I481" i="3"/>
  <c r="G481" i="3"/>
  <c r="E481" i="3"/>
  <c r="B481" i="3"/>
  <c r="K480" i="3"/>
  <c r="I480" i="3"/>
  <c r="G480" i="3"/>
  <c r="E480" i="3"/>
  <c r="B480" i="3"/>
  <c r="K479" i="3"/>
  <c r="I479" i="3"/>
  <c r="G479" i="3"/>
  <c r="E479" i="3"/>
  <c r="B479" i="3"/>
  <c r="K478" i="3"/>
  <c r="I478" i="3"/>
  <c r="G478" i="3"/>
  <c r="E478" i="3"/>
  <c r="B478" i="3"/>
  <c r="C419" i="3"/>
  <c r="K477" i="3"/>
  <c r="I477" i="3"/>
  <c r="G477" i="3"/>
  <c r="E477" i="3"/>
  <c r="B477" i="3"/>
  <c r="C418" i="3"/>
  <c r="K476" i="3"/>
  <c r="I476" i="3"/>
  <c r="G476" i="3"/>
  <c r="E476" i="3"/>
  <c r="B476" i="3"/>
  <c r="C417" i="3"/>
  <c r="K475" i="3"/>
  <c r="I475" i="3"/>
  <c r="G475" i="3"/>
  <c r="E475" i="3"/>
  <c r="B475" i="3"/>
  <c r="K545" i="3"/>
  <c r="I545" i="3"/>
  <c r="G545" i="3"/>
  <c r="E545" i="3"/>
  <c r="B545" i="3"/>
  <c r="B604" i="3"/>
  <c r="K544" i="3"/>
  <c r="I544" i="3"/>
  <c r="G544" i="3"/>
  <c r="E544" i="3"/>
  <c r="B544" i="3"/>
  <c r="C544" i="3"/>
  <c r="B603" i="3"/>
  <c r="K543" i="3"/>
  <c r="I543" i="3"/>
  <c r="G543" i="3"/>
  <c r="E543" i="3"/>
  <c r="B602" i="3"/>
  <c r="C543" i="3"/>
  <c r="K542" i="3"/>
  <c r="I542" i="3"/>
  <c r="G542" i="3"/>
  <c r="E542" i="3"/>
  <c r="B542" i="3"/>
  <c r="C483" i="3"/>
  <c r="K541" i="3"/>
  <c r="I541" i="3"/>
  <c r="G541" i="3"/>
  <c r="E541" i="3"/>
  <c r="K540" i="3"/>
  <c r="I540" i="3"/>
  <c r="G540" i="3"/>
  <c r="E540" i="3"/>
  <c r="B540" i="3"/>
  <c r="K539" i="3"/>
  <c r="I539" i="3"/>
  <c r="G539" i="3"/>
  <c r="E539" i="3"/>
  <c r="B539" i="3"/>
  <c r="B598" i="3"/>
  <c r="K538" i="3"/>
  <c r="I538" i="3"/>
  <c r="G538" i="3"/>
  <c r="E538" i="3"/>
  <c r="B538" i="3"/>
  <c r="C479" i="3"/>
  <c r="B597" i="3"/>
  <c r="K537" i="3"/>
  <c r="I537" i="3"/>
  <c r="G537" i="3"/>
  <c r="E537" i="3"/>
  <c r="B537" i="3"/>
  <c r="B596" i="3"/>
  <c r="C596" i="3"/>
  <c r="K536" i="3"/>
  <c r="I536" i="3"/>
  <c r="G536" i="3"/>
  <c r="E536" i="3"/>
  <c r="B536" i="3"/>
  <c r="C477" i="3"/>
  <c r="B595" i="3"/>
  <c r="K535" i="3"/>
  <c r="I535" i="3"/>
  <c r="G535" i="3"/>
  <c r="E535" i="3"/>
  <c r="B535" i="3"/>
  <c r="B594" i="3"/>
  <c r="K534" i="3"/>
  <c r="I534" i="3"/>
  <c r="G534" i="3"/>
  <c r="E534" i="3"/>
  <c r="B534" i="3"/>
  <c r="C475" i="3"/>
  <c r="B593" i="3"/>
  <c r="F481" i="5"/>
  <c r="E481" i="5"/>
  <c r="C481" i="5"/>
  <c r="F480" i="5"/>
  <c r="E480" i="5"/>
  <c r="C480" i="5"/>
  <c r="F479" i="5"/>
  <c r="E479" i="5"/>
  <c r="C479" i="5"/>
  <c r="F478" i="5"/>
  <c r="E478" i="5"/>
  <c r="C478" i="5"/>
  <c r="F477" i="5"/>
  <c r="E477" i="5"/>
  <c r="C477" i="5"/>
  <c r="F476" i="5"/>
  <c r="E476" i="5"/>
  <c r="C476" i="5"/>
  <c r="F475" i="5"/>
  <c r="E475" i="5"/>
  <c r="C475" i="5"/>
  <c r="F474" i="5"/>
  <c r="E474" i="5"/>
  <c r="C474" i="5"/>
  <c r="F473" i="5"/>
  <c r="E473" i="5"/>
  <c r="C473" i="5"/>
  <c r="F472" i="5"/>
  <c r="E472" i="5"/>
  <c r="C472" i="5"/>
  <c r="F471" i="5"/>
  <c r="E471" i="5"/>
  <c r="C471" i="5"/>
  <c r="F470" i="5"/>
  <c r="E470" i="5"/>
  <c r="C470" i="5"/>
  <c r="F539" i="5"/>
  <c r="E539" i="5"/>
  <c r="C539" i="5"/>
  <c r="F538" i="5"/>
  <c r="E538" i="5"/>
  <c r="C538" i="5"/>
  <c r="F537" i="5"/>
  <c r="E537" i="5"/>
  <c r="C537" i="5"/>
  <c r="F536" i="5"/>
  <c r="E536" i="5"/>
  <c r="C536" i="5"/>
  <c r="F535" i="5"/>
  <c r="E535" i="5"/>
  <c r="C535" i="5"/>
  <c r="F534" i="5"/>
  <c r="E534" i="5"/>
  <c r="C534" i="5"/>
  <c r="F533" i="5"/>
  <c r="E533" i="5"/>
  <c r="C533" i="5"/>
  <c r="F532" i="5"/>
  <c r="E532" i="5"/>
  <c r="C532" i="5"/>
  <c r="F531" i="5"/>
  <c r="E531" i="5"/>
  <c r="C531" i="5"/>
  <c r="F530" i="5"/>
  <c r="E530" i="5"/>
  <c r="C530" i="5"/>
  <c r="F529" i="5"/>
  <c r="E529" i="5"/>
  <c r="C529" i="5"/>
  <c r="F528" i="5"/>
  <c r="E528" i="5"/>
  <c r="C528" i="5"/>
  <c r="E648" i="5"/>
  <c r="K604" i="3"/>
  <c r="I604" i="3"/>
  <c r="G604" i="3"/>
  <c r="E604" i="3"/>
  <c r="K603" i="3"/>
  <c r="I603" i="3"/>
  <c r="G603" i="3"/>
  <c r="E603" i="3"/>
  <c r="B662" i="3"/>
  <c r="C603" i="3"/>
  <c r="K602" i="3"/>
  <c r="I602" i="3"/>
  <c r="G602" i="3"/>
  <c r="E602" i="3"/>
  <c r="K601" i="3"/>
  <c r="I601" i="3"/>
  <c r="G601" i="3"/>
  <c r="E601" i="3"/>
  <c r="B601" i="3"/>
  <c r="C601" i="3"/>
  <c r="K600" i="3"/>
  <c r="I600" i="3"/>
  <c r="G600" i="3"/>
  <c r="E600" i="3"/>
  <c r="B600" i="3"/>
  <c r="B659" i="3"/>
  <c r="K599" i="3"/>
  <c r="I599" i="3"/>
  <c r="G599" i="3"/>
  <c r="E599" i="3"/>
  <c r="B599" i="3"/>
  <c r="C540" i="3"/>
  <c r="K598" i="3"/>
  <c r="I598" i="3"/>
  <c r="G598" i="3"/>
  <c r="E598" i="3"/>
  <c r="B657" i="3"/>
  <c r="C598" i="3"/>
  <c r="K597" i="3"/>
  <c r="I597" i="3"/>
  <c r="G597" i="3"/>
  <c r="E597" i="3"/>
  <c r="K596" i="3"/>
  <c r="I596" i="3"/>
  <c r="G596" i="3"/>
  <c r="E596" i="3"/>
  <c r="K595" i="3"/>
  <c r="I595" i="3"/>
  <c r="G595" i="3"/>
  <c r="E595" i="3"/>
  <c r="K594" i="3"/>
  <c r="I594" i="3"/>
  <c r="G594" i="3"/>
  <c r="E594" i="3"/>
  <c r="K593" i="3"/>
  <c r="I593" i="3"/>
  <c r="G593" i="3"/>
  <c r="E593" i="3"/>
  <c r="B652" i="3"/>
  <c r="C593" i="3"/>
  <c r="E587" i="5"/>
  <c r="E588" i="5"/>
  <c r="E589" i="5"/>
  <c r="E590" i="5"/>
  <c r="E591" i="5"/>
  <c r="E592" i="5"/>
  <c r="E593" i="5"/>
  <c r="E594" i="5"/>
  <c r="E595" i="5"/>
  <c r="E596" i="5"/>
  <c r="E597" i="5"/>
  <c r="E586" i="5"/>
  <c r="C587" i="5"/>
  <c r="C588" i="5"/>
  <c r="C589" i="5"/>
  <c r="C590" i="5"/>
  <c r="C591" i="5"/>
  <c r="C592" i="5"/>
  <c r="C593" i="5"/>
  <c r="C594" i="5"/>
  <c r="C595" i="5"/>
  <c r="C596" i="5"/>
  <c r="C597" i="5"/>
  <c r="C586" i="5"/>
  <c r="F597" i="5"/>
  <c r="F596" i="5"/>
  <c r="F595" i="5"/>
  <c r="F594" i="5"/>
  <c r="F593" i="5"/>
  <c r="F592" i="5"/>
  <c r="F591" i="5"/>
  <c r="F590" i="5"/>
  <c r="F589" i="5"/>
  <c r="F588" i="5"/>
  <c r="F587" i="5"/>
  <c r="F586" i="5"/>
  <c r="K663" i="3"/>
  <c r="I663" i="3"/>
  <c r="G663" i="3"/>
  <c r="E663" i="3"/>
  <c r="B663" i="3"/>
  <c r="B722" i="3"/>
  <c r="K662" i="3"/>
  <c r="I662" i="3"/>
  <c r="G662" i="3"/>
  <c r="E662" i="3"/>
  <c r="B721" i="3"/>
  <c r="K661" i="3"/>
  <c r="I661" i="3"/>
  <c r="G661" i="3"/>
  <c r="E661" i="3"/>
  <c r="B661" i="3"/>
  <c r="K660" i="3"/>
  <c r="I660" i="3"/>
  <c r="G660" i="3"/>
  <c r="E660" i="3"/>
  <c r="B660" i="3"/>
  <c r="K659" i="3"/>
  <c r="I659" i="3"/>
  <c r="G659" i="3"/>
  <c r="E659" i="3"/>
  <c r="B718" i="3"/>
  <c r="C659" i="3"/>
  <c r="K658" i="3"/>
  <c r="I658" i="3"/>
  <c r="G658" i="3"/>
  <c r="E658" i="3"/>
  <c r="B658" i="3"/>
  <c r="K657" i="3"/>
  <c r="I657" i="3"/>
  <c r="G657" i="3"/>
  <c r="E657" i="3"/>
  <c r="B716" i="3"/>
  <c r="K656" i="3"/>
  <c r="I656" i="3"/>
  <c r="G656" i="3"/>
  <c r="E656" i="3"/>
  <c r="B656" i="3"/>
  <c r="C597" i="3"/>
  <c r="K655" i="3"/>
  <c r="I655" i="3"/>
  <c r="G655" i="3"/>
  <c r="E655" i="3"/>
  <c r="B655" i="3"/>
  <c r="C655" i="3"/>
  <c r="K654" i="3"/>
  <c r="I654" i="3"/>
  <c r="G654" i="3"/>
  <c r="E654" i="3"/>
  <c r="B654" i="3"/>
  <c r="B713" i="3"/>
  <c r="K653" i="3"/>
  <c r="I653" i="3"/>
  <c r="G653" i="3"/>
  <c r="E653" i="3"/>
  <c r="B653" i="3"/>
  <c r="C594" i="3"/>
  <c r="K652" i="3"/>
  <c r="I652" i="3"/>
  <c r="G652" i="3"/>
  <c r="E652" i="3"/>
  <c r="F655" i="5"/>
  <c r="E655" i="5"/>
  <c r="C655" i="5"/>
  <c r="F654" i="5"/>
  <c r="E654" i="5"/>
  <c r="C654" i="5"/>
  <c r="F653" i="5"/>
  <c r="E653" i="5"/>
  <c r="C653" i="5"/>
  <c r="F652" i="5"/>
  <c r="E652" i="5"/>
  <c r="C652" i="5"/>
  <c r="F651" i="5"/>
  <c r="E651" i="5"/>
  <c r="C651" i="5"/>
  <c r="F650" i="5"/>
  <c r="E650" i="5"/>
  <c r="C650" i="5"/>
  <c r="F649" i="5"/>
  <c r="E649" i="5"/>
  <c r="C649" i="5"/>
  <c r="F648" i="5"/>
  <c r="C648" i="5"/>
  <c r="F647" i="5"/>
  <c r="E647" i="5"/>
  <c r="C647" i="5"/>
  <c r="F646" i="5"/>
  <c r="E646" i="5"/>
  <c r="C646" i="5"/>
  <c r="F645" i="5"/>
  <c r="E645" i="5"/>
  <c r="C645" i="5"/>
  <c r="F644" i="5"/>
  <c r="E644" i="5"/>
  <c r="C644" i="5"/>
  <c r="C133" i="6"/>
  <c r="C134" i="6"/>
  <c r="C135" i="6"/>
  <c r="C136" i="6"/>
  <c r="C137" i="6"/>
  <c r="C138" i="6"/>
  <c r="C139" i="6"/>
  <c r="C140" i="6"/>
  <c r="C141" i="6"/>
  <c r="C142" i="6"/>
  <c r="C143" i="6"/>
  <c r="C132" i="6"/>
  <c r="C116" i="6"/>
  <c r="C117" i="6"/>
  <c r="C118" i="6"/>
  <c r="C119" i="6"/>
  <c r="C120" i="6"/>
  <c r="C121" i="6"/>
  <c r="C122" i="6"/>
  <c r="C123" i="6"/>
  <c r="C124" i="6"/>
  <c r="C125" i="6"/>
  <c r="C126" i="6"/>
  <c r="C115" i="6"/>
  <c r="H144" i="6"/>
  <c r="K144" i="6"/>
  <c r="F144" i="6"/>
  <c r="I144" i="6"/>
  <c r="D144" i="6"/>
  <c r="B144" i="6"/>
  <c r="K143" i="6"/>
  <c r="I143" i="6"/>
  <c r="G143" i="6"/>
  <c r="E143" i="6"/>
  <c r="K142" i="6"/>
  <c r="I142" i="6"/>
  <c r="G142" i="6"/>
  <c r="E142" i="6"/>
  <c r="K141" i="6"/>
  <c r="I141" i="6"/>
  <c r="G141" i="6"/>
  <c r="E141" i="6"/>
  <c r="K140" i="6"/>
  <c r="I140" i="6"/>
  <c r="G140" i="6"/>
  <c r="E140" i="6"/>
  <c r="K139" i="6"/>
  <c r="I139" i="6"/>
  <c r="G139" i="6"/>
  <c r="E139" i="6"/>
  <c r="K138" i="6"/>
  <c r="I138" i="6"/>
  <c r="G138" i="6"/>
  <c r="E138" i="6"/>
  <c r="K137" i="6"/>
  <c r="I137" i="6"/>
  <c r="G137" i="6"/>
  <c r="E137" i="6"/>
  <c r="K136" i="6"/>
  <c r="I136" i="6"/>
  <c r="G136" i="6"/>
  <c r="E136" i="6"/>
  <c r="K135" i="6"/>
  <c r="I135" i="6"/>
  <c r="G135" i="6"/>
  <c r="E135" i="6"/>
  <c r="K134" i="6"/>
  <c r="I134" i="6"/>
  <c r="G134" i="6"/>
  <c r="E134" i="6"/>
  <c r="K133" i="6"/>
  <c r="I133" i="6"/>
  <c r="G133" i="6"/>
  <c r="E133" i="6"/>
  <c r="K132" i="6"/>
  <c r="I132" i="6"/>
  <c r="G132" i="6"/>
  <c r="E132" i="6"/>
  <c r="J127" i="6"/>
  <c r="H127" i="6"/>
  <c r="K127" i="6"/>
  <c r="F127" i="6"/>
  <c r="D127" i="6"/>
  <c r="B127" i="6"/>
  <c r="K126" i="6"/>
  <c r="I126" i="6"/>
  <c r="G126" i="6"/>
  <c r="E126" i="6"/>
  <c r="K125" i="6"/>
  <c r="I125" i="6"/>
  <c r="G125" i="6"/>
  <c r="E125" i="6"/>
  <c r="K124" i="6"/>
  <c r="I124" i="6"/>
  <c r="G124" i="6"/>
  <c r="E124" i="6"/>
  <c r="K123" i="6"/>
  <c r="I123" i="6"/>
  <c r="G123" i="6"/>
  <c r="E123" i="6"/>
  <c r="K122" i="6"/>
  <c r="I122" i="6"/>
  <c r="G122" i="6"/>
  <c r="E122" i="6"/>
  <c r="K121" i="6"/>
  <c r="I121" i="6"/>
  <c r="G121" i="6"/>
  <c r="E121" i="6"/>
  <c r="K120" i="6"/>
  <c r="I120" i="6"/>
  <c r="G120" i="6"/>
  <c r="E120" i="6"/>
  <c r="K119" i="6"/>
  <c r="I119" i="6"/>
  <c r="G119" i="6"/>
  <c r="E119" i="6"/>
  <c r="K118" i="6"/>
  <c r="I118" i="6"/>
  <c r="G118" i="6"/>
  <c r="E118" i="6"/>
  <c r="K117" i="6"/>
  <c r="I117" i="6"/>
  <c r="G117" i="6"/>
  <c r="E117" i="6"/>
  <c r="K116" i="6"/>
  <c r="I116" i="6"/>
  <c r="G116" i="6"/>
  <c r="E116" i="6"/>
  <c r="K115" i="6"/>
  <c r="I115" i="6"/>
  <c r="G115" i="6"/>
  <c r="E115" i="6"/>
  <c r="K722" i="3"/>
  <c r="I722" i="3"/>
  <c r="G722" i="3"/>
  <c r="E722" i="3"/>
  <c r="B781" i="3"/>
  <c r="C722" i="3"/>
  <c r="K721" i="3"/>
  <c r="I721" i="3"/>
  <c r="G721" i="3"/>
  <c r="E721" i="3"/>
  <c r="K720" i="3"/>
  <c r="I720" i="3"/>
  <c r="G720" i="3"/>
  <c r="E720" i="3"/>
  <c r="B720" i="3"/>
  <c r="B779" i="3"/>
  <c r="K719" i="3"/>
  <c r="I719" i="3"/>
  <c r="G719" i="3"/>
  <c r="E719" i="3"/>
  <c r="B719" i="3"/>
  <c r="B778" i="3"/>
  <c r="K718" i="3"/>
  <c r="I718" i="3"/>
  <c r="G718" i="3"/>
  <c r="E718" i="3"/>
  <c r="K717" i="3"/>
  <c r="I717" i="3"/>
  <c r="G717" i="3"/>
  <c r="E717" i="3"/>
  <c r="B717" i="3"/>
  <c r="C717" i="3"/>
  <c r="B776" i="3"/>
  <c r="K716" i="3"/>
  <c r="I716" i="3"/>
  <c r="G716" i="3"/>
  <c r="E716" i="3"/>
  <c r="B775" i="3"/>
  <c r="C716" i="3"/>
  <c r="K715" i="3"/>
  <c r="I715" i="3"/>
  <c r="G715" i="3"/>
  <c r="E715" i="3"/>
  <c r="B715" i="3"/>
  <c r="C715" i="3"/>
  <c r="K714" i="3"/>
  <c r="I714" i="3"/>
  <c r="G714" i="3"/>
  <c r="E714" i="3"/>
  <c r="B714" i="3"/>
  <c r="C714" i="3"/>
  <c r="B773" i="3"/>
  <c r="K713" i="3"/>
  <c r="I713" i="3"/>
  <c r="G713" i="3"/>
  <c r="E713" i="3"/>
  <c r="B772" i="3"/>
  <c r="C713" i="3"/>
  <c r="K712" i="3"/>
  <c r="I712" i="3"/>
  <c r="G712" i="3"/>
  <c r="E712" i="3"/>
  <c r="B712" i="3"/>
  <c r="B771" i="3"/>
  <c r="K711" i="3"/>
  <c r="I711" i="3"/>
  <c r="G711" i="3"/>
  <c r="E711" i="3"/>
  <c r="B711" i="3"/>
  <c r="F713" i="5"/>
  <c r="E713" i="5"/>
  <c r="C713" i="5"/>
  <c r="F712" i="5"/>
  <c r="E712" i="5"/>
  <c r="C712" i="5"/>
  <c r="F711" i="5"/>
  <c r="E711" i="5"/>
  <c r="C711" i="5"/>
  <c r="F710" i="5"/>
  <c r="E710" i="5"/>
  <c r="C710" i="5"/>
  <c r="F709" i="5"/>
  <c r="E709" i="5"/>
  <c r="C709" i="5"/>
  <c r="F708" i="5"/>
  <c r="E708" i="5"/>
  <c r="C708" i="5"/>
  <c r="F707" i="5"/>
  <c r="E707" i="5"/>
  <c r="C707" i="5"/>
  <c r="F706" i="5"/>
  <c r="E706" i="5"/>
  <c r="C706" i="5"/>
  <c r="F705" i="5"/>
  <c r="E705" i="5"/>
  <c r="C705" i="5"/>
  <c r="F704" i="5"/>
  <c r="E704" i="5"/>
  <c r="C704" i="5"/>
  <c r="F703" i="5"/>
  <c r="E703" i="5"/>
  <c r="C703" i="5"/>
  <c r="F702" i="5"/>
  <c r="E702" i="5"/>
  <c r="C702" i="5"/>
  <c r="K780" i="3"/>
  <c r="C765" i="5"/>
  <c r="K781" i="3"/>
  <c r="I781" i="3"/>
  <c r="G781" i="3"/>
  <c r="E781" i="3"/>
  <c r="B840" i="3"/>
  <c r="I780" i="3"/>
  <c r="G780" i="3"/>
  <c r="E780" i="3"/>
  <c r="B780" i="3"/>
  <c r="C721" i="3"/>
  <c r="K779" i="3"/>
  <c r="I779" i="3"/>
  <c r="G779" i="3"/>
  <c r="E779" i="3"/>
  <c r="K778" i="3"/>
  <c r="I778" i="3"/>
  <c r="G778" i="3"/>
  <c r="E778" i="3"/>
  <c r="B837" i="3"/>
  <c r="K777" i="3"/>
  <c r="I777" i="3"/>
  <c r="G777" i="3"/>
  <c r="E777" i="3"/>
  <c r="B777" i="3"/>
  <c r="C718" i="3"/>
  <c r="K776" i="3"/>
  <c r="I776" i="3"/>
  <c r="G776" i="3"/>
  <c r="E776" i="3"/>
  <c r="K775" i="3"/>
  <c r="I775" i="3"/>
  <c r="G775" i="3"/>
  <c r="E775" i="3"/>
  <c r="K774" i="3"/>
  <c r="I774" i="3"/>
  <c r="G774" i="3"/>
  <c r="E774" i="3"/>
  <c r="B774" i="3"/>
  <c r="B833" i="3"/>
  <c r="K773" i="3"/>
  <c r="I773" i="3"/>
  <c r="G773" i="3"/>
  <c r="E773" i="3"/>
  <c r="K772" i="3"/>
  <c r="I772" i="3"/>
  <c r="G772" i="3"/>
  <c r="E772" i="3"/>
  <c r="K771" i="3"/>
  <c r="I771" i="3"/>
  <c r="G771" i="3"/>
  <c r="E771" i="3"/>
  <c r="K770" i="3"/>
  <c r="I770" i="3"/>
  <c r="G770" i="3"/>
  <c r="E770" i="3"/>
  <c r="B770" i="3"/>
  <c r="F771" i="5"/>
  <c r="E771" i="5"/>
  <c r="C771" i="5"/>
  <c r="F770" i="5"/>
  <c r="E770" i="5"/>
  <c r="C770" i="5"/>
  <c r="F769" i="5"/>
  <c r="E769" i="5"/>
  <c r="C769" i="5"/>
  <c r="F768" i="5"/>
  <c r="E768" i="5"/>
  <c r="C768" i="5"/>
  <c r="F767" i="5"/>
  <c r="E767" i="5"/>
  <c r="C767" i="5"/>
  <c r="F766" i="5"/>
  <c r="E766" i="5"/>
  <c r="C766" i="5"/>
  <c r="F765" i="5"/>
  <c r="E765" i="5"/>
  <c r="F764" i="5"/>
  <c r="E764" i="5"/>
  <c r="C764" i="5"/>
  <c r="F763" i="5"/>
  <c r="E763" i="5"/>
  <c r="C763" i="5"/>
  <c r="F762" i="5"/>
  <c r="E762" i="5"/>
  <c r="C762" i="5"/>
  <c r="F761" i="5"/>
  <c r="E761" i="5"/>
  <c r="C761" i="5"/>
  <c r="F760" i="5"/>
  <c r="E760" i="5"/>
  <c r="C760" i="5"/>
  <c r="J195" i="6"/>
  <c r="H195" i="6"/>
  <c r="J178" i="6"/>
  <c r="F195" i="6"/>
  <c r="D195" i="6"/>
  <c r="B195" i="6"/>
  <c r="H178" i="6"/>
  <c r="K178" i="6"/>
  <c r="F178" i="6"/>
  <c r="D178" i="6"/>
  <c r="B178" i="6"/>
  <c r="E826" i="5"/>
  <c r="E819" i="5"/>
  <c r="E820" i="5"/>
  <c r="E821" i="5"/>
  <c r="E822" i="5"/>
  <c r="E823" i="5"/>
  <c r="E824" i="5"/>
  <c r="E825" i="5"/>
  <c r="E827" i="5"/>
  <c r="E828" i="5"/>
  <c r="E829" i="5"/>
  <c r="E818" i="5"/>
  <c r="C819" i="5"/>
  <c r="C820" i="5"/>
  <c r="C821" i="5"/>
  <c r="C822" i="5"/>
  <c r="C823" i="5"/>
  <c r="C824" i="5"/>
  <c r="C825" i="5"/>
  <c r="C826" i="5"/>
  <c r="C827" i="5"/>
  <c r="C828" i="5"/>
  <c r="C829" i="5"/>
  <c r="C818" i="5"/>
  <c r="E1052" i="5"/>
  <c r="E1053" i="5"/>
  <c r="E1054" i="5"/>
  <c r="E1055" i="5"/>
  <c r="E1056" i="5"/>
  <c r="E1057" i="5"/>
  <c r="E1058" i="5"/>
  <c r="E1059" i="5"/>
  <c r="E1060" i="5"/>
  <c r="K840" i="3"/>
  <c r="I840" i="3"/>
  <c r="G840" i="3"/>
  <c r="E840" i="3"/>
  <c r="K839" i="3"/>
  <c r="I839" i="3"/>
  <c r="G839" i="3"/>
  <c r="E839" i="3"/>
  <c r="B839" i="3"/>
  <c r="B898" i="3"/>
  <c r="K838" i="3"/>
  <c r="I838" i="3"/>
  <c r="G838" i="3"/>
  <c r="E838" i="3"/>
  <c r="B838" i="3"/>
  <c r="C838" i="3"/>
  <c r="K837" i="3"/>
  <c r="I837" i="3"/>
  <c r="G837" i="3"/>
  <c r="E837" i="3"/>
  <c r="B896" i="3"/>
  <c r="C837" i="3"/>
  <c r="K836" i="3"/>
  <c r="I836" i="3"/>
  <c r="G836" i="3"/>
  <c r="E836" i="3"/>
  <c r="B836" i="3"/>
  <c r="B895" i="3"/>
  <c r="C895" i="3"/>
  <c r="K835" i="3"/>
  <c r="I835" i="3"/>
  <c r="G835" i="3"/>
  <c r="E835" i="3"/>
  <c r="B835" i="3"/>
  <c r="C776" i="3"/>
  <c r="K834" i="3"/>
  <c r="I834" i="3"/>
  <c r="G834" i="3"/>
  <c r="E834" i="3"/>
  <c r="B834" i="3"/>
  <c r="B893" i="3"/>
  <c r="K833" i="3"/>
  <c r="I833" i="3"/>
  <c r="G833" i="3"/>
  <c r="E833" i="3"/>
  <c r="K832" i="3"/>
  <c r="I832" i="3"/>
  <c r="G832" i="3"/>
  <c r="E832" i="3"/>
  <c r="B832" i="3"/>
  <c r="C773" i="3"/>
  <c r="K831" i="3"/>
  <c r="I831" i="3"/>
  <c r="G831" i="3"/>
  <c r="E831" i="3"/>
  <c r="B831" i="3"/>
  <c r="C831" i="3"/>
  <c r="B890" i="3"/>
  <c r="K830" i="3"/>
  <c r="I830" i="3"/>
  <c r="G830" i="3"/>
  <c r="E830" i="3"/>
  <c r="B830" i="3"/>
  <c r="C771" i="3"/>
  <c r="K829" i="3"/>
  <c r="I829" i="3"/>
  <c r="G829" i="3"/>
  <c r="E829" i="3"/>
  <c r="B829" i="3"/>
  <c r="C829" i="3"/>
  <c r="F829" i="5"/>
  <c r="F828" i="5"/>
  <c r="F827" i="5"/>
  <c r="F826" i="5"/>
  <c r="F825" i="5"/>
  <c r="F824" i="5"/>
  <c r="F823" i="5"/>
  <c r="F822" i="5"/>
  <c r="F821" i="5"/>
  <c r="F820" i="5"/>
  <c r="F819" i="5"/>
  <c r="F818" i="5"/>
  <c r="K899" i="3"/>
  <c r="K898" i="3"/>
  <c r="K897" i="3"/>
  <c r="K896" i="3"/>
  <c r="K895" i="3"/>
  <c r="K894" i="3"/>
  <c r="K893" i="3"/>
  <c r="K892" i="3"/>
  <c r="K891" i="3"/>
  <c r="K890" i="3"/>
  <c r="K889" i="3"/>
  <c r="K888" i="3"/>
  <c r="I899" i="3"/>
  <c r="I898" i="3"/>
  <c r="I897" i="3"/>
  <c r="I896" i="3"/>
  <c r="I895" i="3"/>
  <c r="I894" i="3"/>
  <c r="I893" i="3"/>
  <c r="I892" i="3"/>
  <c r="I891" i="3"/>
  <c r="I890" i="3"/>
  <c r="I889" i="3"/>
  <c r="I888" i="3"/>
  <c r="G899" i="3"/>
  <c r="G898" i="3"/>
  <c r="G897" i="3"/>
  <c r="G896" i="3"/>
  <c r="G895" i="3"/>
  <c r="G894" i="3"/>
  <c r="G893" i="3"/>
  <c r="G892" i="3"/>
  <c r="G891" i="3"/>
  <c r="G890" i="3"/>
  <c r="G889" i="3"/>
  <c r="G888" i="3"/>
  <c r="E899" i="3"/>
  <c r="E898" i="3"/>
  <c r="E897" i="3"/>
  <c r="E896" i="3"/>
  <c r="E895" i="3"/>
  <c r="E894" i="3"/>
  <c r="E893" i="3"/>
  <c r="E892" i="3"/>
  <c r="E891" i="3"/>
  <c r="E890" i="3"/>
  <c r="E889" i="3"/>
  <c r="E888" i="3"/>
  <c r="B899" i="3"/>
  <c r="B897" i="3"/>
  <c r="C897" i="3"/>
  <c r="B956" i="3"/>
  <c r="B894" i="3"/>
  <c r="B953" i="3"/>
  <c r="B892" i="3"/>
  <c r="C833" i="3"/>
  <c r="B891" i="3"/>
  <c r="B950" i="3"/>
  <c r="C950" i="3"/>
  <c r="B889" i="3"/>
  <c r="C830" i="3"/>
  <c r="B888" i="3"/>
  <c r="C888" i="3"/>
  <c r="B947" i="3"/>
  <c r="F887" i="5"/>
  <c r="E887" i="5"/>
  <c r="C887" i="5"/>
  <c r="F886" i="5"/>
  <c r="E886" i="5"/>
  <c r="C886" i="5"/>
  <c r="F885" i="5"/>
  <c r="E885" i="5"/>
  <c r="C885" i="5"/>
  <c r="F884" i="5"/>
  <c r="E884" i="5"/>
  <c r="C884" i="5"/>
  <c r="F883" i="5"/>
  <c r="E883" i="5"/>
  <c r="C883" i="5"/>
  <c r="F882" i="5"/>
  <c r="E882" i="5"/>
  <c r="C882" i="5"/>
  <c r="F881" i="5"/>
  <c r="E881" i="5"/>
  <c r="C881" i="5"/>
  <c r="F880" i="5"/>
  <c r="E880" i="5"/>
  <c r="C880" i="5"/>
  <c r="F879" i="5"/>
  <c r="E879" i="5"/>
  <c r="C879" i="5"/>
  <c r="F878" i="5"/>
  <c r="E878" i="5"/>
  <c r="C878" i="5"/>
  <c r="F877" i="5"/>
  <c r="E877" i="5"/>
  <c r="C877" i="5"/>
  <c r="F876" i="5"/>
  <c r="E876" i="5"/>
  <c r="C876" i="5"/>
  <c r="E166" i="6"/>
  <c r="G166" i="6"/>
  <c r="I166" i="6"/>
  <c r="K166" i="6"/>
  <c r="E167" i="6"/>
  <c r="G167" i="6"/>
  <c r="I167" i="6"/>
  <c r="K167" i="6"/>
  <c r="E168" i="6"/>
  <c r="G168" i="6"/>
  <c r="I168" i="6"/>
  <c r="K168" i="6"/>
  <c r="E169" i="6"/>
  <c r="G169" i="6"/>
  <c r="I169" i="6"/>
  <c r="K169" i="6"/>
  <c r="E170" i="6"/>
  <c r="G170" i="6"/>
  <c r="I170" i="6"/>
  <c r="K170" i="6"/>
  <c r="E171" i="6"/>
  <c r="G171" i="6"/>
  <c r="I171" i="6"/>
  <c r="K171" i="6"/>
  <c r="E172" i="6"/>
  <c r="G172" i="6"/>
  <c r="I172" i="6"/>
  <c r="K172" i="6"/>
  <c r="E173" i="6"/>
  <c r="G173" i="6"/>
  <c r="I173" i="6"/>
  <c r="K173" i="6"/>
  <c r="E174" i="6"/>
  <c r="G174" i="6"/>
  <c r="I174" i="6"/>
  <c r="K174" i="6"/>
  <c r="E175" i="6"/>
  <c r="G175" i="6"/>
  <c r="I175" i="6"/>
  <c r="K175" i="6"/>
  <c r="E176" i="6"/>
  <c r="G176" i="6"/>
  <c r="I176" i="6"/>
  <c r="K176" i="6"/>
  <c r="E177" i="6"/>
  <c r="G177" i="6"/>
  <c r="I177" i="6"/>
  <c r="K177" i="6"/>
  <c r="E183" i="6"/>
  <c r="G183" i="6"/>
  <c r="I183" i="6"/>
  <c r="K183" i="6"/>
  <c r="E184" i="6"/>
  <c r="G184" i="6"/>
  <c r="I184" i="6"/>
  <c r="K184" i="6"/>
  <c r="E185" i="6"/>
  <c r="G185" i="6"/>
  <c r="I185" i="6"/>
  <c r="K185" i="6"/>
  <c r="E186" i="6"/>
  <c r="G186" i="6"/>
  <c r="I186" i="6"/>
  <c r="K186" i="6"/>
  <c r="E187" i="6"/>
  <c r="G187" i="6"/>
  <c r="I187" i="6"/>
  <c r="K187" i="6"/>
  <c r="E188" i="6"/>
  <c r="G188" i="6"/>
  <c r="I188" i="6"/>
  <c r="K188" i="6"/>
  <c r="E189" i="6"/>
  <c r="G189" i="6"/>
  <c r="I189" i="6"/>
  <c r="K189" i="6"/>
  <c r="E190" i="6"/>
  <c r="G190" i="6"/>
  <c r="I190" i="6"/>
  <c r="K190" i="6"/>
  <c r="E191" i="6"/>
  <c r="G191" i="6"/>
  <c r="I191" i="6"/>
  <c r="K191" i="6"/>
  <c r="E192" i="6"/>
  <c r="G192" i="6"/>
  <c r="I192" i="6"/>
  <c r="K192" i="6"/>
  <c r="E193" i="6"/>
  <c r="G193" i="6"/>
  <c r="I193" i="6"/>
  <c r="K193" i="6"/>
  <c r="E194" i="6"/>
  <c r="G194" i="6"/>
  <c r="I194" i="6"/>
  <c r="K194" i="6"/>
  <c r="C947" i="3"/>
  <c r="B948" i="3"/>
  <c r="C948" i="3"/>
  <c r="B949" i="3"/>
  <c r="C890" i="3"/>
  <c r="B951" i="3"/>
  <c r="C892" i="3"/>
  <c r="B952" i="3"/>
  <c r="C952" i="3"/>
  <c r="B954" i="3"/>
  <c r="C954" i="3"/>
  <c r="B958" i="3"/>
  <c r="C958" i="3"/>
  <c r="B957" i="3"/>
  <c r="C898" i="3"/>
  <c r="C956" i="3"/>
  <c r="B955" i="3"/>
  <c r="C896" i="3"/>
  <c r="B1012" i="3"/>
  <c r="B1071" i="3"/>
  <c r="C1071" i="3"/>
  <c r="B1011" i="3"/>
  <c r="B1010" i="3"/>
  <c r="B1009" i="3"/>
  <c r="B1008" i="3"/>
  <c r="B1067" i="3"/>
  <c r="B1007" i="3"/>
  <c r="B1006" i="3"/>
  <c r="E935" i="5"/>
  <c r="E936" i="5"/>
  <c r="E937" i="5"/>
  <c r="E938" i="5"/>
  <c r="E939" i="5"/>
  <c r="E940" i="5"/>
  <c r="E941" i="5"/>
  <c r="E942" i="5"/>
  <c r="E943" i="5"/>
  <c r="E944" i="5"/>
  <c r="E945" i="5"/>
  <c r="C935" i="5"/>
  <c r="C936" i="5"/>
  <c r="C937" i="5"/>
  <c r="C938" i="5"/>
  <c r="C939" i="5"/>
  <c r="C940" i="5"/>
  <c r="C941" i="5"/>
  <c r="C942" i="5"/>
  <c r="C943" i="5"/>
  <c r="C944" i="5"/>
  <c r="C945" i="5"/>
  <c r="E934" i="5"/>
  <c r="C934" i="5"/>
  <c r="E993" i="5"/>
  <c r="E994" i="5"/>
  <c r="E995" i="5"/>
  <c r="E996" i="5"/>
  <c r="E997" i="5"/>
  <c r="E998" i="5"/>
  <c r="E999" i="5"/>
  <c r="E1000" i="5"/>
  <c r="E1001" i="5"/>
  <c r="E1002" i="5"/>
  <c r="E1003" i="5"/>
  <c r="E992" i="5"/>
  <c r="C993" i="5"/>
  <c r="C994" i="5"/>
  <c r="C995" i="5"/>
  <c r="C996" i="5"/>
  <c r="C997" i="5"/>
  <c r="C998" i="5"/>
  <c r="C999" i="5"/>
  <c r="C1000" i="5"/>
  <c r="C1001" i="5"/>
  <c r="C1002" i="5"/>
  <c r="C1003" i="5"/>
  <c r="C992" i="5"/>
  <c r="F945" i="5"/>
  <c r="F944" i="5"/>
  <c r="F943" i="5"/>
  <c r="F942" i="5"/>
  <c r="F941" i="5"/>
  <c r="F940" i="5"/>
  <c r="F939" i="5"/>
  <c r="F938" i="5"/>
  <c r="F937" i="5"/>
  <c r="F936" i="5"/>
  <c r="F935" i="5"/>
  <c r="F934" i="5"/>
  <c r="F1003" i="5"/>
  <c r="F1002" i="5"/>
  <c r="F1001" i="5"/>
  <c r="F1000" i="5"/>
  <c r="F999" i="5"/>
  <c r="F998" i="5"/>
  <c r="F997" i="5"/>
  <c r="F996" i="5"/>
  <c r="F995" i="5"/>
  <c r="F994" i="5"/>
  <c r="F993" i="5"/>
  <c r="F992" i="5"/>
  <c r="K1007" i="3"/>
  <c r="K1008" i="3"/>
  <c r="K1009" i="3"/>
  <c r="K1010" i="3"/>
  <c r="K1011" i="3"/>
  <c r="K1012" i="3"/>
  <c r="K1013" i="3"/>
  <c r="K1014" i="3"/>
  <c r="K1015" i="3"/>
  <c r="K1016" i="3"/>
  <c r="K1017" i="3"/>
  <c r="K1006" i="3"/>
  <c r="I1007" i="3"/>
  <c r="I1008" i="3"/>
  <c r="I1009" i="3"/>
  <c r="I1010" i="3"/>
  <c r="I1011" i="3"/>
  <c r="I1012" i="3"/>
  <c r="I1013" i="3"/>
  <c r="I1014" i="3"/>
  <c r="I1015" i="3"/>
  <c r="I1016" i="3"/>
  <c r="I1017" i="3"/>
  <c r="I1006" i="3"/>
  <c r="G1007" i="3"/>
  <c r="G1008" i="3"/>
  <c r="G1009" i="3"/>
  <c r="G1010" i="3"/>
  <c r="G1011" i="3"/>
  <c r="G1012" i="3"/>
  <c r="G1013" i="3"/>
  <c r="G1014" i="3"/>
  <c r="G1015" i="3"/>
  <c r="G1016" i="3"/>
  <c r="G1017" i="3"/>
  <c r="G1006" i="3"/>
  <c r="E1007" i="3"/>
  <c r="E1008" i="3"/>
  <c r="E1009" i="3"/>
  <c r="E1010" i="3"/>
  <c r="E1011" i="3"/>
  <c r="E1012" i="3"/>
  <c r="E1013" i="3"/>
  <c r="E1014" i="3"/>
  <c r="E1015" i="3"/>
  <c r="E1016" i="3"/>
  <c r="E1017" i="3"/>
  <c r="E1006" i="3"/>
  <c r="B1066" i="3"/>
  <c r="C1007" i="3"/>
  <c r="B1068" i="3"/>
  <c r="C1009" i="3"/>
  <c r="B1127" i="3"/>
  <c r="B1069" i="3"/>
  <c r="B1070" i="3"/>
  <c r="B1129" i="3"/>
  <c r="C1129" i="3"/>
  <c r="B1013" i="3"/>
  <c r="B1072" i="3"/>
  <c r="B1131" i="3"/>
  <c r="C1131" i="3"/>
  <c r="B1014" i="3"/>
  <c r="B1073" i="3"/>
  <c r="B1015" i="3"/>
  <c r="B1074" i="3"/>
  <c r="B1133" i="3"/>
  <c r="C1133" i="3"/>
  <c r="B1016" i="3"/>
  <c r="B1075" i="3"/>
  <c r="B1017" i="3"/>
  <c r="B1076" i="3"/>
  <c r="B1135" i="3"/>
  <c r="B1065" i="3"/>
  <c r="B1124" i="3"/>
  <c r="B1183" i="3"/>
  <c r="B25" i="1"/>
  <c r="J76" i="1"/>
  <c r="H76" i="1"/>
  <c r="K76" i="1"/>
  <c r="B42" i="1"/>
  <c r="J93" i="1"/>
  <c r="C42" i="1"/>
  <c r="C31" i="1"/>
  <c r="C32" i="1"/>
  <c r="C33" i="1"/>
  <c r="C34" i="1"/>
  <c r="C35" i="1"/>
  <c r="C36" i="1"/>
  <c r="C37" i="1"/>
  <c r="C38" i="1"/>
  <c r="C39" i="1"/>
  <c r="C40" i="1"/>
  <c r="C41" i="1"/>
  <c r="C30" i="1"/>
  <c r="C14" i="1"/>
  <c r="C15" i="1"/>
  <c r="C16" i="1"/>
  <c r="C17" i="1"/>
  <c r="C18" i="1"/>
  <c r="C19" i="1"/>
  <c r="C20" i="1"/>
  <c r="C21" i="1"/>
  <c r="C22" i="1"/>
  <c r="C23" i="1"/>
  <c r="C24" i="1"/>
  <c r="C13" i="1"/>
  <c r="B1134" i="3"/>
  <c r="B1193" i="3"/>
  <c r="B1125" i="3"/>
  <c r="B1184" i="3"/>
  <c r="B1126" i="3"/>
  <c r="C1067" i="3"/>
  <c r="B1186" i="3"/>
  <c r="C1127" i="3"/>
  <c r="B1128" i="3"/>
  <c r="B1187" i="3"/>
  <c r="B1130" i="3"/>
  <c r="B1189" i="3"/>
  <c r="B1132" i="3"/>
  <c r="B1191" i="3"/>
  <c r="C1051" i="5"/>
  <c r="C1052" i="5"/>
  <c r="C1053" i="5"/>
  <c r="C1054" i="5"/>
  <c r="C1055" i="5"/>
  <c r="F1052" i="5"/>
  <c r="F1051" i="5"/>
  <c r="F1228" i="5"/>
  <c r="F1229" i="5"/>
  <c r="F1230" i="5"/>
  <c r="F1231" i="5"/>
  <c r="F1232" i="5"/>
  <c r="F1233" i="5"/>
  <c r="F1234" i="5"/>
  <c r="F1235" i="5"/>
  <c r="F1236" i="5"/>
  <c r="F1237" i="5"/>
  <c r="F1238" i="5"/>
  <c r="F1239" i="5"/>
  <c r="C1169" i="5"/>
  <c r="E1169" i="5"/>
  <c r="F1169" i="5"/>
  <c r="C1170" i="5"/>
  <c r="E1170" i="5"/>
  <c r="F1170" i="5"/>
  <c r="C1171" i="5"/>
  <c r="E1171" i="5"/>
  <c r="F1171" i="5"/>
  <c r="C1172" i="5"/>
  <c r="E1172" i="5"/>
  <c r="F1172" i="5"/>
  <c r="C1173" i="5"/>
  <c r="E1173" i="5"/>
  <c r="F1173" i="5"/>
  <c r="C1174" i="5"/>
  <c r="E1174" i="5"/>
  <c r="F1174" i="5"/>
  <c r="C1175" i="5"/>
  <c r="E1175" i="5"/>
  <c r="F1175" i="5"/>
  <c r="C1176" i="5"/>
  <c r="E1176" i="5"/>
  <c r="F1176" i="5"/>
  <c r="C1177" i="5"/>
  <c r="E1177" i="5"/>
  <c r="F1177" i="5"/>
  <c r="C1178" i="5"/>
  <c r="E1178" i="5"/>
  <c r="F1178" i="5"/>
  <c r="C1179" i="5"/>
  <c r="E1179" i="5"/>
  <c r="F1179" i="5"/>
  <c r="C1180" i="5"/>
  <c r="E1180" i="5"/>
  <c r="F1180" i="5"/>
  <c r="C1110" i="5"/>
  <c r="E1110" i="5"/>
  <c r="F1110" i="5"/>
  <c r="C1111" i="5"/>
  <c r="E1111" i="5"/>
  <c r="F1111" i="5"/>
  <c r="C1112" i="5"/>
  <c r="E1112" i="5"/>
  <c r="F1112" i="5"/>
  <c r="C1113" i="5"/>
  <c r="E1113" i="5"/>
  <c r="F1113" i="5"/>
  <c r="C1114" i="5"/>
  <c r="E1114" i="5"/>
  <c r="F1114" i="5"/>
  <c r="C1115" i="5"/>
  <c r="E1115" i="5"/>
  <c r="F1115" i="5"/>
  <c r="C1116" i="5"/>
  <c r="E1116" i="5"/>
  <c r="F1116" i="5"/>
  <c r="C1117" i="5"/>
  <c r="E1117" i="5"/>
  <c r="F1117" i="5"/>
  <c r="C1118" i="5"/>
  <c r="E1118" i="5"/>
  <c r="F1118" i="5"/>
  <c r="C1119" i="5"/>
  <c r="E1119" i="5"/>
  <c r="F1119" i="5"/>
  <c r="C1120" i="5"/>
  <c r="E1120" i="5"/>
  <c r="F1120" i="5"/>
  <c r="C1121" i="5"/>
  <c r="E1121" i="5"/>
  <c r="F1121" i="5"/>
  <c r="E1051" i="5"/>
  <c r="F1053" i="5"/>
  <c r="F1054" i="5"/>
  <c r="F1055" i="5"/>
  <c r="C1056" i="5"/>
  <c r="F1056" i="5"/>
  <c r="C1057" i="5"/>
  <c r="F1057" i="5"/>
  <c r="C1058" i="5"/>
  <c r="F1058" i="5"/>
  <c r="C1059" i="5"/>
  <c r="F1059" i="5"/>
  <c r="C1060" i="5"/>
  <c r="F1060" i="5"/>
  <c r="C1061" i="5"/>
  <c r="E1061" i="5"/>
  <c r="F1061" i="5"/>
  <c r="C1062" i="5"/>
  <c r="E1062" i="5"/>
  <c r="F1062" i="5"/>
  <c r="K1066" i="3"/>
  <c r="K1067" i="3"/>
  <c r="K1068" i="3"/>
  <c r="K1069" i="3"/>
  <c r="K1070" i="3"/>
  <c r="K1071" i="3"/>
  <c r="K1072" i="3"/>
  <c r="K1073" i="3"/>
  <c r="K1074" i="3"/>
  <c r="K1075" i="3"/>
  <c r="K1076" i="3"/>
  <c r="K1065" i="3"/>
  <c r="I1066" i="3"/>
  <c r="I1067" i="3"/>
  <c r="I1068" i="3"/>
  <c r="I1069" i="3"/>
  <c r="I1070" i="3"/>
  <c r="I1071" i="3"/>
  <c r="I1072" i="3"/>
  <c r="I1073" i="3"/>
  <c r="I1074" i="3"/>
  <c r="I1075" i="3"/>
  <c r="I1076" i="3"/>
  <c r="I1065" i="3"/>
  <c r="G1066" i="3"/>
  <c r="G1067" i="3"/>
  <c r="G1068" i="3"/>
  <c r="G1069" i="3"/>
  <c r="G1070" i="3"/>
  <c r="G1071" i="3"/>
  <c r="G1072" i="3"/>
  <c r="G1073" i="3"/>
  <c r="G1074" i="3"/>
  <c r="G1075" i="3"/>
  <c r="G1076" i="3"/>
  <c r="G1065" i="3"/>
  <c r="E1066" i="3"/>
  <c r="E1067" i="3"/>
  <c r="E1068" i="3"/>
  <c r="E1069" i="3"/>
  <c r="E1070" i="3"/>
  <c r="E1071" i="3"/>
  <c r="E1072" i="3"/>
  <c r="E1073" i="3"/>
  <c r="E1074" i="3"/>
  <c r="E1075" i="3"/>
  <c r="E1076" i="3"/>
  <c r="E1065" i="3"/>
  <c r="H93" i="1"/>
  <c r="K93" i="1"/>
  <c r="F76" i="1"/>
  <c r="K65" i="1"/>
  <c r="K66" i="1"/>
  <c r="K67" i="1"/>
  <c r="K68" i="1"/>
  <c r="K69" i="1"/>
  <c r="K70" i="1"/>
  <c r="K71" i="1"/>
  <c r="K72" i="1"/>
  <c r="K73" i="1"/>
  <c r="K74" i="1"/>
  <c r="K75" i="1"/>
  <c r="K64" i="1"/>
  <c r="I65" i="1"/>
  <c r="I66" i="1"/>
  <c r="I67" i="1"/>
  <c r="I68" i="1"/>
  <c r="I69" i="1"/>
  <c r="I70" i="1"/>
  <c r="I71" i="1"/>
  <c r="I72" i="1"/>
  <c r="I73" i="1"/>
  <c r="I74" i="1"/>
  <c r="I75" i="1"/>
  <c r="I64" i="1"/>
  <c r="G65" i="1"/>
  <c r="G66" i="1"/>
  <c r="G67" i="1"/>
  <c r="G68" i="1"/>
  <c r="G69" i="1"/>
  <c r="G70" i="1"/>
  <c r="G71" i="1"/>
  <c r="G72" i="1"/>
  <c r="G73" i="1"/>
  <c r="G74" i="1"/>
  <c r="G75" i="1"/>
  <c r="G64" i="1"/>
  <c r="E65" i="1"/>
  <c r="E66" i="1"/>
  <c r="E67" i="1"/>
  <c r="E68" i="1"/>
  <c r="E69" i="1"/>
  <c r="E70" i="1"/>
  <c r="E71" i="1"/>
  <c r="E72" i="1"/>
  <c r="E73" i="1"/>
  <c r="E74" i="1"/>
  <c r="E75" i="1"/>
  <c r="E64" i="1"/>
  <c r="E86" i="1"/>
  <c r="E87" i="1"/>
  <c r="E88" i="1"/>
  <c r="E89" i="1"/>
  <c r="E90" i="1"/>
  <c r="E91" i="1"/>
  <c r="E92" i="1"/>
  <c r="E85" i="1"/>
  <c r="E84" i="1"/>
  <c r="E83" i="1"/>
  <c r="E82" i="1"/>
  <c r="E81" i="1"/>
  <c r="K92" i="1"/>
  <c r="K91" i="1"/>
  <c r="K90" i="1"/>
  <c r="K89" i="1"/>
  <c r="K88" i="1"/>
  <c r="K87" i="1"/>
  <c r="K86" i="1"/>
  <c r="K85" i="1"/>
  <c r="K84" i="1"/>
  <c r="K83" i="1"/>
  <c r="K82" i="1"/>
  <c r="K81" i="1"/>
  <c r="D76" i="1"/>
  <c r="B76" i="1"/>
  <c r="E76" i="1"/>
  <c r="K1135" i="3"/>
  <c r="I1135" i="3"/>
  <c r="G1135" i="3"/>
  <c r="E1135" i="3"/>
  <c r="B1194" i="3"/>
  <c r="C1194" i="3"/>
  <c r="B1253" i="3"/>
  <c r="K1134" i="3"/>
  <c r="I1134" i="3"/>
  <c r="G1134" i="3"/>
  <c r="E1134" i="3"/>
  <c r="K1133" i="3"/>
  <c r="I1133" i="3"/>
  <c r="G1133" i="3"/>
  <c r="E1133" i="3"/>
  <c r="B1192" i="3"/>
  <c r="K1132" i="3"/>
  <c r="I1132" i="3"/>
  <c r="G1132" i="3"/>
  <c r="E1132" i="3"/>
  <c r="B1250" i="3"/>
  <c r="C1191" i="3"/>
  <c r="K1131" i="3"/>
  <c r="I1131" i="3"/>
  <c r="G1131" i="3"/>
  <c r="E1131" i="3"/>
  <c r="B1190" i="3"/>
  <c r="B1249" i="3"/>
  <c r="K1130" i="3"/>
  <c r="I1130" i="3"/>
  <c r="G1130" i="3"/>
  <c r="E1130" i="3"/>
  <c r="K1129" i="3"/>
  <c r="I1129" i="3"/>
  <c r="G1129" i="3"/>
  <c r="E1129" i="3"/>
  <c r="B1188" i="3"/>
  <c r="C1188" i="3"/>
  <c r="K1128" i="3"/>
  <c r="I1128" i="3"/>
  <c r="G1128" i="3"/>
  <c r="E1128" i="3"/>
  <c r="K1127" i="3"/>
  <c r="I1127" i="3"/>
  <c r="G1127" i="3"/>
  <c r="E1127" i="3"/>
  <c r="B1245" i="3"/>
  <c r="C1186" i="3"/>
  <c r="K1126" i="3"/>
  <c r="I1126" i="3"/>
  <c r="G1126" i="3"/>
  <c r="E1126" i="3"/>
  <c r="B1185" i="3"/>
  <c r="K1125" i="3"/>
  <c r="I1125" i="3"/>
  <c r="G1125" i="3"/>
  <c r="E1125" i="3"/>
  <c r="B1243" i="3"/>
  <c r="K1124" i="3"/>
  <c r="I1124" i="3"/>
  <c r="G1124" i="3"/>
  <c r="E1124" i="3"/>
  <c r="B1242" i="3"/>
  <c r="F93" i="1"/>
  <c r="D93" i="1"/>
  <c r="B93" i="1"/>
  <c r="E93" i="1"/>
  <c r="I92" i="1"/>
  <c r="I91" i="1"/>
  <c r="I90" i="1"/>
  <c r="I89" i="1"/>
  <c r="I88" i="1"/>
  <c r="I87" i="1"/>
  <c r="I86" i="1"/>
  <c r="I85" i="1"/>
  <c r="I84" i="1"/>
  <c r="I83" i="1"/>
  <c r="I82" i="1"/>
  <c r="I81" i="1"/>
  <c r="G82" i="1"/>
  <c r="G83" i="1"/>
  <c r="G84" i="1"/>
  <c r="G85" i="1"/>
  <c r="G86" i="1"/>
  <c r="G87" i="1"/>
  <c r="G88" i="1"/>
  <c r="G89" i="1"/>
  <c r="G90" i="1"/>
  <c r="G91" i="1"/>
  <c r="G92" i="1"/>
  <c r="G81" i="1"/>
  <c r="K1184" i="3"/>
  <c r="K1185" i="3"/>
  <c r="K1186" i="3"/>
  <c r="K1187" i="3"/>
  <c r="K1188" i="3"/>
  <c r="K1189" i="3"/>
  <c r="K1190" i="3"/>
  <c r="K1191" i="3"/>
  <c r="K1192" i="3"/>
  <c r="K1193" i="3"/>
  <c r="K1194" i="3"/>
  <c r="K1183" i="3"/>
  <c r="I1184" i="3"/>
  <c r="I1185" i="3"/>
  <c r="I1186" i="3"/>
  <c r="I1187" i="3"/>
  <c r="I1188" i="3"/>
  <c r="I1189" i="3"/>
  <c r="I1190" i="3"/>
  <c r="I1191" i="3"/>
  <c r="I1192" i="3"/>
  <c r="I1193" i="3"/>
  <c r="I1194" i="3"/>
  <c r="I1183" i="3"/>
  <c r="G1184" i="3"/>
  <c r="G1185" i="3"/>
  <c r="G1186" i="3"/>
  <c r="G1187" i="3"/>
  <c r="G1188" i="3"/>
  <c r="G1189" i="3"/>
  <c r="G1190" i="3"/>
  <c r="G1191" i="3"/>
  <c r="G1192" i="3"/>
  <c r="G1193" i="3"/>
  <c r="G1194" i="3"/>
  <c r="G1183" i="3"/>
  <c r="E1184" i="3"/>
  <c r="E1185" i="3"/>
  <c r="E1186" i="3"/>
  <c r="E1187" i="3"/>
  <c r="E1188" i="3"/>
  <c r="E1189" i="3"/>
  <c r="E1190" i="3"/>
  <c r="E1191" i="3"/>
  <c r="E1192" i="3"/>
  <c r="E1193" i="3"/>
  <c r="E1194" i="3"/>
  <c r="E1183" i="3"/>
  <c r="C1243" i="3"/>
  <c r="B1244" i="3"/>
  <c r="B1246" i="3"/>
  <c r="C1187" i="3"/>
  <c r="B1247" i="3"/>
  <c r="C1247" i="3"/>
  <c r="B1248" i="3"/>
  <c r="C1248" i="3"/>
  <c r="C1189" i="3"/>
  <c r="C1249" i="3"/>
  <c r="B1251" i="3"/>
  <c r="C1251" i="3"/>
  <c r="B1252" i="3"/>
  <c r="C1252" i="3"/>
  <c r="C1253" i="3"/>
  <c r="C1246" i="3"/>
  <c r="C1075" i="3"/>
  <c r="C1066" i="3"/>
  <c r="C953" i="3"/>
  <c r="C1244" i="3"/>
  <c r="C840" i="3"/>
  <c r="C1010" i="3"/>
  <c r="I93" i="1"/>
  <c r="C25" i="1"/>
  <c r="G76" i="1"/>
  <c r="C602" i="3"/>
  <c r="C1006" i="3"/>
  <c r="C949" i="3"/>
  <c r="C595" i="3"/>
  <c r="C899" i="3"/>
  <c r="C780" i="3"/>
  <c r="C777" i="3"/>
  <c r="C660" i="3"/>
  <c r="C480" i="3"/>
  <c r="C422" i="3"/>
  <c r="G93" i="1"/>
  <c r="C1073" i="3"/>
  <c r="C1013" i="3"/>
  <c r="C658" i="3"/>
  <c r="C599" i="3"/>
  <c r="C661" i="3"/>
  <c r="C359" i="3"/>
  <c r="C770" i="3"/>
  <c r="C1192" i="3"/>
  <c r="C1135" i="3"/>
  <c r="C1014" i="3"/>
  <c r="E195" i="6"/>
  <c r="C772" i="3"/>
  <c r="C476" i="3"/>
  <c r="C416" i="3"/>
  <c r="E76" i="6"/>
  <c r="I76" i="1"/>
  <c r="C779" i="3"/>
  <c r="C485" i="3"/>
  <c r="C424" i="3"/>
  <c r="C361" i="3"/>
  <c r="C420" i="3"/>
  <c r="C121" i="3"/>
  <c r="C62" i="3"/>
  <c r="C125" i="3"/>
  <c r="C66" i="3"/>
  <c r="C486" i="3"/>
  <c r="C542" i="3"/>
  <c r="C1183" i="3"/>
  <c r="C1074" i="3"/>
  <c r="C1008" i="3"/>
  <c r="C894" i="3"/>
  <c r="C663" i="3"/>
  <c r="C545" i="3"/>
  <c r="C304" i="3"/>
  <c r="C308" i="3"/>
  <c r="C182" i="3"/>
  <c r="C122" i="3"/>
  <c r="C63" i="3"/>
  <c r="C126" i="3"/>
  <c r="C67" i="3"/>
  <c r="C130" i="3"/>
  <c r="C71" i="3"/>
  <c r="C129" i="3"/>
  <c r="C70" i="3"/>
  <c r="C1017" i="3"/>
  <c r="C893" i="3"/>
  <c r="C421" i="3"/>
  <c r="C653" i="3"/>
  <c r="C478" i="3"/>
  <c r="C832" i="3"/>
  <c r="C541" i="3"/>
  <c r="C889" i="3"/>
  <c r="C1242" i="3"/>
  <c r="C1245" i="3"/>
  <c r="C1184" i="3"/>
  <c r="C834" i="3"/>
  <c r="C836" i="3"/>
  <c r="C839" i="3"/>
  <c r="C778" i="3"/>
  <c r="C720" i="3"/>
  <c r="C654" i="3"/>
  <c r="C657" i="3"/>
  <c r="C535" i="3"/>
  <c r="C358" i="3"/>
  <c r="C366" i="3"/>
  <c r="C309" i="3"/>
  <c r="C241" i="3"/>
  <c r="C123" i="3"/>
  <c r="C64" i="3"/>
  <c r="C127" i="3"/>
  <c r="C68" i="3"/>
  <c r="C131" i="3"/>
  <c r="C72" i="3"/>
  <c r="C1193" i="3"/>
  <c r="C1070" i="3"/>
  <c r="C1015" i="3"/>
  <c r="C656" i="3"/>
  <c r="C951" i="3"/>
  <c r="C1126" i="3"/>
  <c r="C1076" i="3"/>
  <c r="C775" i="3"/>
  <c r="C662" i="3"/>
  <c r="C481" i="3"/>
  <c r="C367" i="3"/>
  <c r="C302" i="3"/>
  <c r="C306" i="3"/>
  <c r="C239" i="3"/>
  <c r="C247" i="3"/>
  <c r="C124" i="3"/>
  <c r="C65" i="3"/>
  <c r="C128" i="3"/>
  <c r="C69" i="3"/>
  <c r="C132" i="3"/>
  <c r="C73" i="3"/>
  <c r="C1132" i="3"/>
  <c r="C1128" i="3"/>
  <c r="C1125" i="3"/>
  <c r="C1072" i="3"/>
  <c r="C1011" i="3"/>
  <c r="C1068" i="3"/>
  <c r="C774" i="3"/>
  <c r="C604" i="3"/>
  <c r="C600" i="3"/>
  <c r="C534" i="3"/>
  <c r="C181" i="3"/>
  <c r="C537" i="3"/>
  <c r="C1134" i="3"/>
  <c r="C891" i="3"/>
  <c r="C187" i="3"/>
  <c r="C538" i="3"/>
  <c r="C1130" i="3"/>
  <c r="C1069" i="3"/>
  <c r="C1016" i="3"/>
  <c r="C1012" i="3"/>
  <c r="C712" i="3"/>
  <c r="C719" i="3"/>
  <c r="C185" i="3"/>
  <c r="C955" i="3"/>
  <c r="C957" i="3"/>
  <c r="C1190" i="3"/>
  <c r="C1065" i="3"/>
  <c r="C539" i="3"/>
  <c r="C711" i="3"/>
  <c r="C183" i="3"/>
  <c r="C190" i="3"/>
  <c r="C1124" i="3"/>
  <c r="C835" i="3"/>
  <c r="C781" i="3"/>
  <c r="C652" i="3"/>
  <c r="C536" i="3"/>
  <c r="C189" i="3"/>
  <c r="C191" i="3"/>
  <c r="C1185" i="3"/>
  <c r="C1250" i="3"/>
  <c r="C180" i="3"/>
  <c r="C184" i="3"/>
  <c r="C42" i="6"/>
  <c r="G178" i="6"/>
  <c r="G76" i="6"/>
  <c r="E178" i="6"/>
  <c r="K42" i="6"/>
  <c r="G42" i="6"/>
  <c r="K25" i="6"/>
  <c r="I25" i="6"/>
  <c r="E25" i="6"/>
  <c r="C25" i="6"/>
  <c r="G25" i="6"/>
  <c r="E42" i="6"/>
  <c r="I42" i="6"/>
  <c r="I76" i="6"/>
  <c r="I93" i="6"/>
  <c r="G127" i="6"/>
  <c r="G93" i="6"/>
  <c r="C76" i="6"/>
  <c r="K93" i="6"/>
  <c r="E127" i="6"/>
  <c r="I195" i="6"/>
  <c r="E144" i="6"/>
  <c r="E93" i="6"/>
  <c r="I178" i="6"/>
  <c r="G144" i="6"/>
  <c r="K76" i="6"/>
  <c r="K195" i="6"/>
  <c r="C93" i="6"/>
  <c r="G195" i="6"/>
  <c r="I127" i="6"/>
</calcChain>
</file>

<file path=xl/sharedStrings.xml><?xml version="1.0" encoding="utf-8"?>
<sst xmlns="http://schemas.openxmlformats.org/spreadsheetml/2006/main" count="1001" uniqueCount="124">
  <si>
    <t>Monat</t>
  </si>
  <si>
    <t>Jän</t>
  </si>
  <si>
    <t>Feb</t>
  </si>
  <si>
    <t>Mär</t>
  </si>
  <si>
    <t>Apr</t>
  </si>
  <si>
    <t>Mai</t>
  </si>
  <si>
    <t>Jun</t>
  </si>
  <si>
    <t>Jul</t>
  </si>
  <si>
    <t>Aug</t>
  </si>
  <si>
    <t>Sep</t>
  </si>
  <si>
    <t>Okt</t>
  </si>
  <si>
    <t>Nov</t>
  </si>
  <si>
    <t>Dez</t>
  </si>
  <si>
    <t>Arbeitslose im Hoch- und Tiefbau</t>
  </si>
  <si>
    <t>2002</t>
  </si>
  <si>
    <t>2003</t>
  </si>
  <si>
    <t>2004</t>
  </si>
  <si>
    <t>Arbeitslose im Bauwesen (Wabt. 45, NACE)</t>
  </si>
  <si>
    <t>in 100 €</t>
  </si>
  <si>
    <t>% VJM</t>
  </si>
  <si>
    <t>öffentlich</t>
  </si>
  <si>
    <t>Anteil öff.</t>
  </si>
  <si>
    <t>Bauproduktion Hoch- und Tiefbau 2003</t>
  </si>
  <si>
    <t>Quelle: Statistik Austria (Schnellbericht)</t>
  </si>
  <si>
    <t>Bauproduktion Hoch- und Tiefbau 2004</t>
  </si>
  <si>
    <t>Beschäftigte und Verdienste im Hoch- und Tiefbau 2003</t>
  </si>
  <si>
    <t>Beschäftigte und Verdienste im Hoch- und Tiefbau 2004</t>
  </si>
  <si>
    <t>Bauproduktion Hoch- und Tiefbau 2005</t>
  </si>
  <si>
    <t>2005</t>
  </si>
  <si>
    <t>Beschäftigte und Verdienste im Hoch- und Tiefbau 2005</t>
  </si>
  <si>
    <t>Beschäf-tigte</t>
  </si>
  <si>
    <t>Jahres-Schnitt</t>
  </si>
  <si>
    <t>Quelle: Arbeitsmarktservice Österreich</t>
  </si>
  <si>
    <t>umfasst Betriebe der ÖNACE-Gruppen 45.1 (Vorb. Baustellenarbeiten) und 45.2 (Hoch- &amp; Tiefbau)</t>
  </si>
  <si>
    <t>ohne Untergruppe 45.22 (Zimmerer, Dachdecker, Bauspengler, Isolierer)</t>
  </si>
  <si>
    <t>Quelle: Statistik Austria</t>
  </si>
  <si>
    <t>umfasst Betriebe der ÖNACE-Gruppen 45.1 (Vorber. Baustellenarbeiten) und 45.2 (Hoch- &amp; Tiefbau)</t>
  </si>
  <si>
    <t>Bauproduktion Hoch- und Tiefbau 2006</t>
  </si>
  <si>
    <t>Beschäftigte und Verdienste im Hoch- und Tiefbau 2006</t>
  </si>
  <si>
    <t>Übersicht</t>
  </si>
  <si>
    <t>Jahr</t>
  </si>
  <si>
    <r>
      <t>Arbeiter</t>
    </r>
    <r>
      <rPr>
        <b/>
        <vertAlign val="superscript"/>
        <sz val="8"/>
        <rFont val="Trebuchet MS"/>
        <family val="2"/>
      </rPr>
      <t>1)</t>
    </r>
  </si>
  <si>
    <r>
      <t>Bruttolöhne in 100 Tsd. € &amp; E</t>
    </r>
    <r>
      <rPr>
        <b/>
        <vertAlign val="superscript"/>
        <sz val="8"/>
        <rFont val="Trebuchet MS"/>
        <family val="2"/>
      </rPr>
      <t>3)</t>
    </r>
  </si>
  <si>
    <r>
      <t>Bruttogehält. in 100T € + E</t>
    </r>
    <r>
      <rPr>
        <b/>
        <vertAlign val="superscript"/>
        <sz val="8"/>
        <rFont val="Trebuchet MS"/>
        <family val="2"/>
      </rPr>
      <t>4)</t>
    </r>
  </si>
  <si>
    <r>
      <t>1)</t>
    </r>
    <r>
      <rPr>
        <sz val="8"/>
        <rFont val="Trebuchet MS"/>
        <family val="2"/>
      </rPr>
      <t xml:space="preserve"> einschl. gew. Lehrlinge</t>
    </r>
  </si>
  <si>
    <r>
      <t>2)</t>
    </r>
    <r>
      <rPr>
        <sz val="8"/>
        <rFont val="Trebuchet MS"/>
        <family val="2"/>
      </rPr>
      <t xml:space="preserve"> einschl. kaufm. Lehrlinge</t>
    </r>
  </si>
  <si>
    <r>
      <t>3)</t>
    </r>
    <r>
      <rPr>
        <sz val="8"/>
        <rFont val="Trebuchet MS"/>
        <family val="2"/>
      </rPr>
      <t xml:space="preserve"> einschl. Entschädigung für gew. Lehrlinge sowie Sonderzahlungen und Abfertigungen</t>
    </r>
  </si>
  <si>
    <r>
      <t>4)</t>
    </r>
    <r>
      <rPr>
        <sz val="8"/>
        <rFont val="Trebuchet MS"/>
        <family val="2"/>
      </rPr>
      <t xml:space="preserve"> einschl. Entschädigung für kaufm. Lehrlinge sowie Sonderzahlungen und Abfertigungen</t>
    </r>
  </si>
  <si>
    <t>Baustatistik</t>
  </si>
  <si>
    <t>Statistik</t>
  </si>
  <si>
    <t>Bauproduktion</t>
  </si>
  <si>
    <t>Beschäftigte</t>
  </si>
  <si>
    <t>Arbeitslose</t>
  </si>
  <si>
    <t>zurück zur Übersicht</t>
  </si>
  <si>
    <t xml:space="preserve">Bauproduktion in Österreich nach Monaten Gesamt und öffentlich; </t>
  </si>
  <si>
    <t>Technische Gesamtproduktion (Eigenproduktion + durchgeführte Lohnarbeit nach dem Güteransatz)</t>
  </si>
  <si>
    <r>
      <t xml:space="preserve">Ange-stellte </t>
    </r>
    <r>
      <rPr>
        <b/>
        <vertAlign val="superscript"/>
        <sz val="8"/>
        <rFont val="Trebuchet MS"/>
        <family val="2"/>
      </rPr>
      <t>2)</t>
    </r>
  </si>
  <si>
    <t>Quelle: Arbeitsmarktservice</t>
  </si>
  <si>
    <t>Arbeitslosenzahlen im Bauwesen (ÖNACE-Gruppe 45) sowie im Hoch- und Tiefbau (ÖNACE-Gruppen 45.1 (Vorb. Baustellenarbeiten)</t>
  </si>
  <si>
    <t>und 45.2 (Hoch- &amp; Tiefbau) ohne Untergruppe 45.22 (Zimmerer, Dachdecker, Bauspengler, Isolierer)</t>
  </si>
  <si>
    <t>(Vorläufige Werte)</t>
  </si>
  <si>
    <t>2002-2006</t>
  </si>
  <si>
    <t>2007-2011</t>
  </si>
  <si>
    <t>Letzte Aktualisierung:</t>
  </si>
  <si>
    <t>Bauproduktion Hoch- und Tiefbau 2007</t>
  </si>
  <si>
    <t>Beschäftigte und Verdienste im Hoch- und Tiefbau 2007</t>
  </si>
  <si>
    <t>Bauproduktion Hoch- und Tiefbau 2008</t>
  </si>
  <si>
    <t>Beschäftigte und Verdienste im Hoch- und Tiefbau 2008</t>
  </si>
  <si>
    <t>ACHTUNG: ÄNDERUNG DER ERHEBUNGSSYSTEMATIK:</t>
  </si>
  <si>
    <t>-</t>
  </si>
  <si>
    <t xml:space="preserve">Arbeitslosenzahlen im Bauwesen (ÖNACE 2008-Gruppe F; 41-43) sowie im Hoch- und Tiefbau (ÖNACE 2008-Gruppen 41 (Hochbau), </t>
  </si>
  <si>
    <t>Arbeitslose im Hoch- und Tiefbau  (ÖNACE F; 41, 42 und 43.1)</t>
  </si>
  <si>
    <t>Arbeitslose im Bauwesen (ÖNACE F; 41-43)</t>
  </si>
  <si>
    <r>
      <t xml:space="preserve">42 (Tiefbau) und Untergruppe 43.1 (Abbrucharbeiten und vorbereitende Baustellenarbeiten) </t>
    </r>
    <r>
      <rPr>
        <b/>
        <sz val="8"/>
        <rFont val="Trebuchet MS"/>
        <family val="2"/>
      </rPr>
      <t>ACHTUNG: NEUE SYSTEMATIK</t>
    </r>
  </si>
  <si>
    <t>ACHTUNG: Umstellung auf die Systematik ÖNACE 2008</t>
  </si>
  <si>
    <t>umfasst Betriebe der ÖNACE-Gruppen 41 (Hochbau) und 42 (Tiefbau)</t>
  </si>
  <si>
    <t>Ein Vergleich mit den Vorperioden ist nur bedingt möglich</t>
  </si>
  <si>
    <r>
      <t xml:space="preserve">ACHTUNG: Neue Klassifikation ab Jänner 2008: </t>
    </r>
    <r>
      <rPr>
        <sz val="8"/>
        <rFont val="Trebuchet MS"/>
        <family val="2"/>
      </rPr>
      <t>Umfasst Betriebe der ÖNACE 2008-Gruppen 41 (Hochbau) und 42 (Tiefbau)</t>
    </r>
  </si>
  <si>
    <t>Ab 2008 beziehen sich die Arbeitslosendaten auf die neue Klassifikationssystematik der ÖNACE 2008. Dadurch kommt es zu Verschiebungen innerhalb der Erhebungsgesamtheit. Die Vergleichbarkeit mit den Daten der Vorperioden ist aus diesem Grund nicht mehr gegeben. Im Tabelleblatt 'Arbeitslose NEU ab 2008' können Die Daten bereits ab Jänner 2007 auf Basis der neuen Systematik entnommen werden.</t>
  </si>
  <si>
    <t>Bauproduktion Hoch- und Tiefbau 2009</t>
  </si>
  <si>
    <t>Beschäftigte und Verdienste im Hoch- und Tiefbau 2009</t>
  </si>
  <si>
    <t>Bauproduktion Hoch- und Tiefbau 2010</t>
  </si>
  <si>
    <t>Beschäftigte und Verdienste im Hoch- und Tiefbau 2010</t>
  </si>
  <si>
    <t>(Endgültige Werte)</t>
  </si>
  <si>
    <t>Bauproduktion Hoch- und Tiefbau 2011</t>
  </si>
  <si>
    <t>Beschäftigte und Verdienste im Hoch- und Tiefbau 2011</t>
  </si>
  <si>
    <t>Bauproduktion Hoch- und Tiefbau 2012</t>
  </si>
  <si>
    <t>Beschäftigte und Verdienste im Hoch- und Tiefbau 2012</t>
  </si>
  <si>
    <t>2012-2016</t>
  </si>
  <si>
    <t>2002-2006_ÖNACE-2003</t>
  </si>
  <si>
    <t>2007-2011_ÖNACE-2003</t>
  </si>
  <si>
    <t>Bauproduktion Hoch- und Tiefbau 2013</t>
  </si>
  <si>
    <t>Beschäftigte und Verdienste im Hoch- und Tiefbau 2013</t>
  </si>
  <si>
    <t>Bauproduktion Hoch- und Tiefbau 2014</t>
  </si>
  <si>
    <t>Beschäftigte und Verdienste im Hoch- und Tiefbau 2014</t>
  </si>
  <si>
    <t>(endgültige Werte)</t>
  </si>
  <si>
    <t>Bauproduktion Hoch- und Tiefbau 2015</t>
  </si>
  <si>
    <t>Bauproduktion Hoch- und Tiefbau 2016</t>
  </si>
  <si>
    <t>Beschäftigte und Verdienste im Hoch- und Tiefbau 2016</t>
  </si>
  <si>
    <t>Beschäftigte und Verdienste im Hoch- und Tiefbau 2015</t>
  </si>
  <si>
    <t>Bauproduktion Hoch- und Tiefbau 2017</t>
  </si>
  <si>
    <t>2017-2021</t>
  </si>
  <si>
    <t>Beschäftigte und Verdienste im Hoch- und Tiefbau 2017</t>
  </si>
  <si>
    <t>Umfasst Betriebe der ÖNACE 2008-Gruppen 41 (Hochbau) und 42 (Tiefbau)</t>
  </si>
  <si>
    <t>Bauproduktion Hoch- und Tiefbau 2018</t>
  </si>
  <si>
    <t>Beschäftigte und Verdienste im Hoch- und Tiefbau 2018</t>
  </si>
  <si>
    <t>Bauproduktion Hoch- und Tiefbau 2019</t>
  </si>
  <si>
    <t>Beschäftigte und Verdienste im Hoch- und Tiefbau 2019</t>
  </si>
  <si>
    <t>Bauproduktion Hoch- und Tiefbau 2020</t>
  </si>
  <si>
    <t>Beschäftigte und Verdienste im Hoch- und Tiefbau 2020</t>
  </si>
  <si>
    <t>Bauproduktion Hoch- und Tiefbau 2021</t>
  </si>
  <si>
    <t>Bitte beachten:</t>
  </si>
  <si>
    <t>Seitens der Statistik Austria erfolgte mit Berichtsmonat Jänner 2021 eine Adaptierung der Datenauswertung. In einigen Bereichen</t>
  </si>
  <si>
    <t>kommt es daher zu Verschiebungen, insbesondere vom Hochbau zum Tiefbau. Die Sonstigen spezialisierten Bautätigkeiten wurden</t>
  </si>
  <si>
    <t>neu aufgenommen. Die neue Auswertung hat den Vorteil, dass ein besserer Vergleich mit anderen Daten der Statistik Austria, wie</t>
  </si>
  <si>
    <t>etwa Beschäftigte oder Umsatz je ÖNACE-Wirtschaftsklasse, möglich ist.</t>
  </si>
  <si>
    <t>Beschäftigte und Verdienste im Hoch- und Tiefbau 2021</t>
  </si>
  <si>
    <t>2022-2026</t>
  </si>
  <si>
    <t>42 (Tiefbau) und Untergruppe 43.1 (Abbrucharbeiten und vorbereitende Baustellenarbeiten)</t>
  </si>
  <si>
    <t>Bauproduktion Hoch- und Tiefbau 2022</t>
  </si>
  <si>
    <t>Beschäftigte und Verdienste im Hoch- und Tiefbau 2022</t>
  </si>
  <si>
    <t>Bauproduktion Hoch- und Tiefbau 2023</t>
  </si>
  <si>
    <t>Beschäftigte und Verdienste im Hoch- und Tiefbau 2023</t>
  </si>
  <si>
    <t>umfasst Betriebe der ÖNACE 2008-Gruppen 41.2, 42.1, 42.2, 42.99, 43.1 und 43.99-9 (Vorb. Baustellenarbeiten, Hoch- &amp; Tiefbau)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</si>
</sst>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0.0%"/>
    <numFmt numFmtId="165" formatCode="_-* #,##0_-;\-* #,##0_-;_-* &quot;-&quot;??_-;_-@_-"/>
    <numFmt numFmtId="166" formatCode="\+0.0%;\-0.0%"/>
    <numFmt numFmtId="167" formatCode="0.0"/>
    <numFmt numFmtId="168" formatCode="dd/mm/yyyy;@"/>
    <numFmt numFmtId="169" formatCode="#,##0.0"/>
  </numFmts>
  <fonts count="27" x14ac:knownFonts="1">
    <font>
      <sz val="10"/>
      <name val="Arial"/>
    </font>
    <font>
      <sz val="10"/>
      <name val="Arial"/>
      <family val="2"/>
    </font>
    <font>
      <sz val="8"/>
      <name val="Arial"/>
      <family val="2"/>
    </font>
    <font>
      <u/>
      <sz val="9.5"/>
      <color indexed="12"/>
      <name val="Arial"/>
      <family val="2"/>
    </font>
    <font>
      <u/>
      <sz val="10"/>
      <color indexed="12"/>
      <name val="Arial"/>
      <family val="2"/>
    </font>
    <font>
      <b/>
      <sz val="14"/>
      <name val="Trebuchet MS"/>
      <family val="2"/>
    </font>
    <font>
      <sz val="10"/>
      <name val="Trebuchet MS"/>
      <family val="2"/>
    </font>
    <font>
      <b/>
      <sz val="10"/>
      <name val="Trebuchet MS"/>
      <family val="2"/>
    </font>
    <font>
      <u/>
      <sz val="10"/>
      <color indexed="12"/>
      <name val="Trebuchet MS"/>
      <family val="2"/>
    </font>
    <font>
      <b/>
      <sz val="12"/>
      <name val="Trebuchet MS"/>
      <family val="2"/>
    </font>
    <font>
      <sz val="8"/>
      <name val="Trebuchet MS"/>
      <family val="2"/>
    </font>
    <font>
      <b/>
      <sz val="8"/>
      <name val="Trebuchet MS"/>
      <family val="2"/>
    </font>
    <font>
      <b/>
      <vertAlign val="superscript"/>
      <sz val="8"/>
      <name val="Trebuchet MS"/>
      <family val="2"/>
    </font>
    <font>
      <vertAlign val="superscript"/>
      <sz val="8"/>
      <name val="Trebuchet MS"/>
      <family val="2"/>
    </font>
    <font>
      <b/>
      <sz val="10"/>
      <color indexed="56"/>
      <name val="Trebuchet MS"/>
      <family val="2"/>
    </font>
    <font>
      <b/>
      <sz val="9"/>
      <name val="Trebuchet MS"/>
      <family val="2"/>
    </font>
    <font>
      <sz val="10"/>
      <color indexed="12"/>
      <name val="Arial"/>
      <family val="2"/>
    </font>
    <font>
      <b/>
      <sz val="10"/>
      <color indexed="55"/>
      <name val="Trebuchet MS"/>
      <family val="2"/>
    </font>
    <font>
      <sz val="10"/>
      <color indexed="10"/>
      <name val="Trebuchet MS"/>
      <family val="2"/>
    </font>
    <font>
      <sz val="10"/>
      <name val="Arial"/>
      <family val="2"/>
    </font>
    <font>
      <b/>
      <sz val="10"/>
      <name val="Arial"/>
      <family val="2"/>
    </font>
    <font>
      <sz val="9"/>
      <name val="Arial"/>
      <family val="2"/>
    </font>
    <font>
      <b/>
      <sz val="9"/>
      <name val="Arial"/>
      <family val="2"/>
    </font>
    <font>
      <b/>
      <sz val="10"/>
      <color theme="1"/>
      <name val="Trebuchet MS"/>
      <family val="2"/>
    </font>
    <font>
      <b/>
      <sz val="10"/>
      <color theme="0" tint="-0.34998626667073579"/>
      <name val="Trebuchet MS"/>
      <family val="2"/>
    </font>
    <font>
      <sz val="10"/>
      <color indexed="12"/>
      <name val="Trebuchet MS"/>
      <family val="2"/>
    </font>
    <font>
      <b/>
      <sz val="14"/>
      <color theme="1" tint="0.34998626667073579"/>
      <name val="Trebuchet MS"/>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A7"/>
        <bgColor indexed="64"/>
      </patternFill>
    </fill>
    <fill>
      <patternFill patternType="solid">
        <fgColor rgb="FFFFC000"/>
        <bgColor indexed="64"/>
      </patternFill>
    </fill>
  </fills>
  <borders count="10">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44" fontId="1" fillId="0" borderId="0" applyFont="0" applyFill="0" applyBorder="0" applyAlignment="0" applyProtection="0"/>
    <xf numFmtId="44" fontId="19" fillId="0" borderId="0" applyFont="0" applyFill="0" applyBorder="0" applyAlignment="0" applyProtection="0"/>
    <xf numFmtId="0" fontId="4" fillId="0" borderId="0" applyNumberFormat="0" applyFill="0" applyBorder="0" applyAlignment="0" applyProtection="0">
      <alignment vertical="top"/>
      <protection locked="0"/>
    </xf>
    <xf numFmtId="43" fontId="1" fillId="0" borderId="0" applyFont="0" applyFill="0" applyBorder="0" applyAlignment="0" applyProtection="0"/>
    <xf numFmtId="43" fontId="19"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9" fontId="19" fillId="0" borderId="0" applyFont="0" applyFill="0" applyBorder="0" applyAlignment="0" applyProtection="0"/>
    <xf numFmtId="0" fontId="19" fillId="0" borderId="0"/>
  </cellStyleXfs>
  <cellXfs count="94">
    <xf numFmtId="0" fontId="0" fillId="0" borderId="0" xfId="0"/>
    <xf numFmtId="0" fontId="5" fillId="0" borderId="0" xfId="0" applyFont="1"/>
    <xf numFmtId="0" fontId="6" fillId="0" borderId="0" xfId="0" applyFont="1"/>
    <xf numFmtId="0" fontId="7" fillId="0" borderId="1" xfId="0" applyFont="1" applyBorder="1"/>
    <xf numFmtId="0" fontId="7" fillId="0" borderId="2" xfId="0" applyFont="1" applyBorder="1"/>
    <xf numFmtId="0" fontId="6" fillId="0" borderId="2" xfId="0" applyFont="1" applyBorder="1"/>
    <xf numFmtId="0" fontId="7" fillId="0" borderId="3" xfId="0" applyFont="1" applyBorder="1"/>
    <xf numFmtId="0" fontId="7" fillId="0" borderId="0" xfId="0" applyFont="1"/>
    <xf numFmtId="0" fontId="8" fillId="0" borderId="3" xfId="3" applyFont="1" applyBorder="1" applyAlignment="1" applyProtection="1"/>
    <xf numFmtId="0" fontId="8" fillId="0" borderId="0" xfId="3" applyFont="1" applyBorder="1" applyAlignment="1" applyProtection="1"/>
    <xf numFmtId="0" fontId="8" fillId="0" borderId="0" xfId="3" applyFont="1" applyAlignment="1" applyProtection="1"/>
    <xf numFmtId="0" fontId="9" fillId="0" borderId="0" xfId="0" applyFont="1" applyProtection="1">
      <protection hidden="1"/>
    </xf>
    <xf numFmtId="0" fontId="6" fillId="0" borderId="0" xfId="0" applyFont="1" applyProtection="1">
      <protection hidden="1"/>
    </xf>
    <xf numFmtId="0" fontId="7" fillId="2" borderId="4" xfId="0" applyFont="1" applyFill="1" applyBorder="1" applyAlignment="1" applyProtection="1">
      <alignment horizontal="center" vertical="center" wrapText="1"/>
      <protection hidden="1"/>
    </xf>
    <xf numFmtId="0" fontId="7" fillId="0" borderId="4" xfId="0" applyFont="1" applyBorder="1" applyAlignment="1" applyProtection="1">
      <alignment horizontal="right"/>
      <protection hidden="1"/>
    </xf>
    <xf numFmtId="165" fontId="6" fillId="0" borderId="4" xfId="4" applyNumberFormat="1" applyFont="1" applyBorder="1" applyProtection="1">
      <protection hidden="1"/>
    </xf>
    <xf numFmtId="166" fontId="6" fillId="0" borderId="4" xfId="7" applyNumberFormat="1" applyFont="1" applyBorder="1" applyProtection="1">
      <protection hidden="1"/>
    </xf>
    <xf numFmtId="0" fontId="10" fillId="0" borderId="0" xfId="0" applyFont="1" applyProtection="1">
      <protection hidden="1"/>
    </xf>
    <xf numFmtId="0" fontId="6" fillId="0" borderId="0" xfId="0" quotePrefix="1" applyFont="1" applyProtection="1">
      <protection hidden="1"/>
    </xf>
    <xf numFmtId="3" fontId="6" fillId="0" borderId="0" xfId="0" applyNumberFormat="1" applyFont="1" applyProtection="1">
      <protection hidden="1"/>
    </xf>
    <xf numFmtId="0" fontId="11" fillId="2" borderId="4" xfId="0" applyFont="1" applyFill="1" applyBorder="1" applyAlignment="1" applyProtection="1">
      <alignment horizontal="center" vertical="center" wrapText="1"/>
      <protection hidden="1"/>
    </xf>
    <xf numFmtId="3" fontId="11" fillId="2" borderId="4" xfId="0" applyNumberFormat="1" applyFont="1" applyFill="1" applyBorder="1" applyAlignment="1" applyProtection="1">
      <alignment horizontal="center" vertical="center" wrapText="1"/>
      <protection hidden="1"/>
    </xf>
    <xf numFmtId="165" fontId="6" fillId="0" borderId="4" xfId="0" applyNumberFormat="1" applyFont="1" applyBorder="1" applyProtection="1">
      <protection hidden="1"/>
    </xf>
    <xf numFmtId="0" fontId="7" fillId="0" borderId="0" xfId="0" applyFont="1" applyAlignment="1" applyProtection="1">
      <alignment horizontal="right"/>
      <protection hidden="1"/>
    </xf>
    <xf numFmtId="165" fontId="6" fillId="0" borderId="0" xfId="0" applyNumberFormat="1" applyFont="1" applyProtection="1">
      <protection hidden="1"/>
    </xf>
    <xf numFmtId="166" fontId="6" fillId="0" borderId="0" xfId="7" applyNumberFormat="1" applyFont="1" applyBorder="1" applyProtection="1">
      <protection hidden="1"/>
    </xf>
    <xf numFmtId="165" fontId="6" fillId="0" borderId="0" xfId="4" applyNumberFormat="1" applyFont="1" applyBorder="1" applyProtection="1">
      <protection hidden="1"/>
    </xf>
    <xf numFmtId="0" fontId="13" fillId="0" borderId="0" xfId="0" applyFont="1" applyAlignment="1" applyProtection="1">
      <alignment horizontal="left"/>
      <protection hidden="1"/>
    </xf>
    <xf numFmtId="3" fontId="10" fillId="0" borderId="0" xfId="0" applyNumberFormat="1" applyFont="1" applyProtection="1">
      <protection hidden="1"/>
    </xf>
    <xf numFmtId="0" fontId="14" fillId="2" borderId="4" xfId="0" quotePrefix="1" applyFont="1" applyFill="1" applyBorder="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165" fontId="7" fillId="2" borderId="4" xfId="0" applyNumberFormat="1" applyFont="1" applyFill="1" applyBorder="1" applyProtection="1">
      <protection hidden="1"/>
    </xf>
    <xf numFmtId="166" fontId="7" fillId="2" borderId="4" xfId="7" applyNumberFormat="1" applyFont="1" applyFill="1" applyBorder="1" applyProtection="1">
      <protection hidden="1"/>
    </xf>
    <xf numFmtId="164" fontId="6" fillId="0" borderId="4" xfId="0" applyNumberFormat="1" applyFont="1" applyBorder="1" applyProtection="1">
      <protection hidden="1"/>
    </xf>
    <xf numFmtId="164" fontId="7" fillId="2" borderId="4" xfId="7" applyNumberFormat="1" applyFont="1" applyFill="1" applyBorder="1" applyProtection="1">
      <protection hidden="1"/>
    </xf>
    <xf numFmtId="0" fontId="4" fillId="0" borderId="0" xfId="3" applyBorder="1" applyAlignment="1" applyProtection="1"/>
    <xf numFmtId="0" fontId="10" fillId="0" borderId="0" xfId="0" applyFont="1"/>
    <xf numFmtId="0" fontId="8" fillId="0" borderId="0" xfId="6" applyFont="1" applyAlignment="1" applyProtection="1"/>
    <xf numFmtId="0" fontId="8" fillId="0" borderId="0" xfId="6" applyFont="1" applyAlignment="1" applyProtection="1">
      <alignment horizontal="right" wrapText="1"/>
    </xf>
    <xf numFmtId="10" fontId="6" fillId="0" borderId="0" xfId="7" applyNumberFormat="1" applyFont="1" applyBorder="1" applyProtection="1">
      <protection hidden="1"/>
    </xf>
    <xf numFmtId="17" fontId="7" fillId="0" borderId="4" xfId="0" applyNumberFormat="1" applyFont="1" applyBorder="1" applyAlignment="1" applyProtection="1">
      <alignment horizontal="right"/>
      <protection hidden="1"/>
    </xf>
    <xf numFmtId="17" fontId="15" fillId="0" borderId="4" xfId="0" applyNumberFormat="1" applyFont="1" applyBorder="1" applyAlignment="1" applyProtection="1">
      <alignment horizontal="right"/>
      <protection hidden="1"/>
    </xf>
    <xf numFmtId="0" fontId="6" fillId="3" borderId="0" xfId="0" applyFont="1" applyFill="1"/>
    <xf numFmtId="164" fontId="6" fillId="0" borderId="4" xfId="7" applyNumberFormat="1" applyFont="1" applyBorder="1" applyProtection="1">
      <protection hidden="1"/>
    </xf>
    <xf numFmtId="165" fontId="17" fillId="2" borderId="4" xfId="0" applyNumberFormat="1" applyFont="1" applyFill="1" applyBorder="1" applyProtection="1">
      <protection hidden="1"/>
    </xf>
    <xf numFmtId="166" fontId="17" fillId="2" borderId="4" xfId="7" applyNumberFormat="1" applyFont="1" applyFill="1" applyBorder="1" applyProtection="1">
      <protection hidden="1"/>
    </xf>
    <xf numFmtId="0" fontId="10" fillId="0" borderId="0" xfId="0" applyFont="1" applyAlignment="1" applyProtection="1">
      <alignment wrapText="1"/>
      <protection hidden="1"/>
    </xf>
    <xf numFmtId="0" fontId="18" fillId="0" borderId="0" xfId="0" applyFont="1" applyProtection="1">
      <protection hidden="1"/>
    </xf>
    <xf numFmtId="0" fontId="6" fillId="0" borderId="5" xfId="4" applyNumberFormat="1" applyFont="1" applyBorder="1" applyAlignment="1" applyProtection="1">
      <alignment horizontal="center" vertical="center" wrapText="1"/>
      <protection hidden="1"/>
    </xf>
    <xf numFmtId="0" fontId="6" fillId="0" borderId="0" xfId="4" applyNumberFormat="1" applyFont="1" applyBorder="1" applyAlignment="1" applyProtection="1">
      <alignment horizontal="center" vertical="center" wrapText="1"/>
      <protection hidden="1"/>
    </xf>
    <xf numFmtId="0" fontId="6" fillId="0" borderId="3" xfId="4" applyNumberFormat="1" applyFont="1" applyBorder="1" applyAlignment="1" applyProtection="1">
      <alignment horizontal="center" vertical="center" wrapText="1"/>
      <protection hidden="1"/>
    </xf>
    <xf numFmtId="165" fontId="7" fillId="2" borderId="4" xfId="0" applyNumberFormat="1" applyFont="1" applyFill="1" applyBorder="1" applyAlignment="1" applyProtection="1">
      <alignment horizontal="center"/>
      <protection hidden="1"/>
    </xf>
    <xf numFmtId="0" fontId="6" fillId="0" borderId="6" xfId="4" applyNumberFormat="1" applyFont="1" applyBorder="1" applyAlignment="1" applyProtection="1">
      <alignment horizontal="center" vertical="center" wrapText="1"/>
      <protection hidden="1"/>
    </xf>
    <xf numFmtId="0" fontId="6" fillId="0" borderId="7" xfId="4" applyNumberFormat="1" applyFont="1" applyBorder="1" applyAlignment="1" applyProtection="1">
      <alignment horizontal="center" vertical="center" wrapText="1"/>
      <protection hidden="1"/>
    </xf>
    <xf numFmtId="0" fontId="6" fillId="0" borderId="8" xfId="4" applyNumberFormat="1" applyFont="1" applyBorder="1" applyAlignment="1" applyProtection="1">
      <alignment horizontal="center" vertical="center" wrapText="1"/>
      <protection hidden="1"/>
    </xf>
    <xf numFmtId="165" fontId="6" fillId="0" borderId="4" xfId="0" applyNumberFormat="1" applyFont="1" applyBorder="1" applyAlignment="1" applyProtection="1">
      <alignment vertical="center"/>
      <protection hidden="1"/>
    </xf>
    <xf numFmtId="166" fontId="6" fillId="0" borderId="4" xfId="7" applyNumberFormat="1" applyFont="1" applyBorder="1" applyAlignment="1" applyProtection="1">
      <alignment vertical="center"/>
      <protection hidden="1"/>
    </xf>
    <xf numFmtId="165" fontId="6" fillId="0" borderId="4" xfId="4" applyNumberFormat="1" applyFont="1" applyBorder="1" applyAlignment="1" applyProtection="1">
      <alignment vertical="center"/>
      <protection hidden="1"/>
    </xf>
    <xf numFmtId="3" fontId="6" fillId="0" borderId="4" xfId="0" applyNumberFormat="1" applyFont="1" applyBorder="1" applyAlignment="1" applyProtection="1">
      <alignment vertical="center"/>
      <protection hidden="1"/>
    </xf>
    <xf numFmtId="0" fontId="6" fillId="0" borderId="4" xfId="0" applyFont="1" applyBorder="1" applyAlignment="1" applyProtection="1">
      <alignment vertical="center"/>
      <protection hidden="1"/>
    </xf>
    <xf numFmtId="3" fontId="20" fillId="0" borderId="0" xfId="0" applyNumberFormat="1" applyFont="1" applyAlignment="1">
      <alignment horizontal="right"/>
    </xf>
    <xf numFmtId="169" fontId="20" fillId="0" borderId="0" xfId="0" applyNumberFormat="1" applyFont="1" applyAlignment="1">
      <alignment horizontal="right"/>
    </xf>
    <xf numFmtId="3" fontId="21" fillId="0" borderId="0" xfId="0" quotePrefix="1" applyNumberFormat="1" applyFont="1" applyAlignment="1">
      <alignment horizontal="right" vertical="center"/>
    </xf>
    <xf numFmtId="167" fontId="21" fillId="0" borderId="0" xfId="0" quotePrefix="1" applyNumberFormat="1" applyFont="1" applyAlignment="1">
      <alignment horizontal="right" vertical="center"/>
    </xf>
    <xf numFmtId="3" fontId="0" fillId="0" borderId="0" xfId="0" quotePrefix="1" applyNumberFormat="1"/>
    <xf numFmtId="0" fontId="0" fillId="0" borderId="0" xfId="0" quotePrefix="1"/>
    <xf numFmtId="3" fontId="22" fillId="0" borderId="0" xfId="0" quotePrefix="1" applyNumberFormat="1" applyFont="1" applyAlignment="1">
      <alignment horizontal="right" vertical="center"/>
    </xf>
    <xf numFmtId="167" fontId="22" fillId="0" borderId="0" xfId="0" quotePrefix="1" applyNumberFormat="1" applyFont="1" applyAlignment="1">
      <alignment horizontal="right" vertical="center"/>
    </xf>
    <xf numFmtId="165" fontId="23" fillId="2" borderId="4" xfId="0" applyNumberFormat="1" applyFont="1" applyFill="1" applyBorder="1" applyProtection="1">
      <protection hidden="1"/>
    </xf>
    <xf numFmtId="166" fontId="23" fillId="2" borderId="4" xfId="7" applyNumberFormat="1" applyFont="1" applyFill="1" applyBorder="1" applyProtection="1">
      <protection hidden="1"/>
    </xf>
    <xf numFmtId="168" fontId="16" fillId="0" borderId="0" xfId="6" applyNumberFormat="1" applyFont="1" applyAlignment="1" applyProtection="1"/>
    <xf numFmtId="0" fontId="8" fillId="0" borderId="0" xfId="6" applyFont="1" applyAlignment="1" applyProtection="1">
      <alignment horizontal="left" indent="2"/>
    </xf>
    <xf numFmtId="0" fontId="6" fillId="4" borderId="0" xfId="0" applyFont="1" applyFill="1"/>
    <xf numFmtId="165" fontId="24" fillId="2" borderId="4" xfId="0" applyNumberFormat="1" applyFont="1" applyFill="1" applyBorder="1" applyProtection="1">
      <protection hidden="1"/>
    </xf>
    <xf numFmtId="166" fontId="24" fillId="2" borderId="4" xfId="7" applyNumberFormat="1" applyFont="1" applyFill="1" applyBorder="1" applyProtection="1">
      <protection hidden="1"/>
    </xf>
    <xf numFmtId="0" fontId="3" fillId="0" borderId="0" xfId="6" applyAlignment="1" applyProtection="1"/>
    <xf numFmtId="168" fontId="25" fillId="0" borderId="0" xfId="6" applyNumberFormat="1" applyFont="1" applyAlignment="1" applyProtection="1"/>
    <xf numFmtId="0" fontId="26" fillId="5" borderId="0" xfId="0" applyFont="1" applyFill="1"/>
    <xf numFmtId="168" fontId="25" fillId="0" borderId="0" xfId="6" applyNumberFormat="1" applyFont="1" applyAlignment="1" applyProtection="1">
      <alignment horizontal="left"/>
    </xf>
    <xf numFmtId="0" fontId="8" fillId="0" borderId="0" xfId="6" applyFont="1" applyAlignment="1" applyProtection="1">
      <alignment horizontal="center" wrapText="1"/>
    </xf>
    <xf numFmtId="0" fontId="10" fillId="0" borderId="0" xfId="0" applyFont="1" applyAlignment="1" applyProtection="1">
      <alignment wrapText="1"/>
      <protection hidden="1"/>
    </xf>
    <xf numFmtId="0" fontId="11" fillId="0" borderId="0" xfId="0" applyFont="1" applyAlignment="1" applyProtection="1">
      <alignment wrapText="1"/>
      <protection hidden="1"/>
    </xf>
    <xf numFmtId="0" fontId="9" fillId="0" borderId="0" xfId="0" applyFont="1" applyAlignment="1" applyProtection="1">
      <alignment horizontal="left"/>
      <protection hidden="1"/>
    </xf>
    <xf numFmtId="0" fontId="8" fillId="0" borderId="0" xfId="6" applyFont="1" applyAlignment="1" applyProtection="1">
      <alignment horizontal="left" wrapText="1"/>
    </xf>
    <xf numFmtId="0" fontId="10" fillId="0" borderId="0" xfId="0" applyFont="1" applyAlignment="1" applyProtection="1">
      <alignment horizontal="left" wrapText="1"/>
      <protection hidden="1"/>
    </xf>
    <xf numFmtId="0" fontId="6" fillId="0" borderId="5" xfId="4" applyNumberFormat="1" applyFont="1" applyBorder="1" applyAlignment="1" applyProtection="1">
      <alignment horizontal="center" vertical="center" wrapText="1"/>
      <protection hidden="1"/>
    </xf>
    <xf numFmtId="0" fontId="6" fillId="0" borderId="0" xfId="4" applyNumberFormat="1" applyFont="1" applyBorder="1" applyAlignment="1" applyProtection="1">
      <alignment horizontal="center" vertical="center" wrapText="1"/>
      <protection hidden="1"/>
    </xf>
    <xf numFmtId="0" fontId="6" fillId="0" borderId="3" xfId="4" applyNumberFormat="1" applyFont="1" applyBorder="1" applyAlignment="1" applyProtection="1">
      <alignment horizontal="center" vertical="center" wrapText="1"/>
      <protection hidden="1"/>
    </xf>
    <xf numFmtId="0" fontId="6" fillId="0" borderId="9" xfId="4" applyNumberFormat="1" applyFont="1" applyBorder="1" applyAlignment="1" applyProtection="1">
      <alignment horizontal="center" vertical="center" wrapText="1"/>
      <protection hidden="1"/>
    </xf>
    <xf numFmtId="0" fontId="6" fillId="0" borderId="2" xfId="4" applyNumberFormat="1" applyFont="1" applyBorder="1" applyAlignment="1" applyProtection="1">
      <alignment horizontal="center" vertical="center" wrapText="1"/>
      <protection hidden="1"/>
    </xf>
    <xf numFmtId="0" fontId="6" fillId="0" borderId="1" xfId="4" applyNumberFormat="1" applyFont="1" applyBorder="1" applyAlignment="1" applyProtection="1">
      <alignment horizontal="center" vertical="center" wrapText="1"/>
      <protection hidden="1"/>
    </xf>
    <xf numFmtId="0" fontId="7" fillId="0" borderId="5" xfId="4" applyNumberFormat="1" applyFont="1" applyBorder="1" applyAlignment="1" applyProtection="1">
      <alignment horizontal="center" vertical="center" wrapText="1"/>
      <protection hidden="1"/>
    </xf>
    <xf numFmtId="0" fontId="7" fillId="0" borderId="0" xfId="4" applyNumberFormat="1" applyFont="1" applyBorder="1" applyAlignment="1" applyProtection="1">
      <alignment horizontal="center" vertical="center" wrapText="1"/>
      <protection hidden="1"/>
    </xf>
    <xf numFmtId="0" fontId="7" fillId="0" borderId="3" xfId="4" applyNumberFormat="1" applyFont="1" applyBorder="1" applyAlignment="1" applyProtection="1">
      <alignment horizontal="center" vertical="center" wrapText="1"/>
      <protection hidden="1"/>
    </xf>
  </cellXfs>
  <cellStyles count="10">
    <cellStyle name="Euro" xfId="1" xr:uid="{00000000-0005-0000-0000-000000000000}"/>
    <cellStyle name="Euro 2" xfId="2" xr:uid="{00000000-0005-0000-0000-000001000000}"/>
    <cellStyle name="Hyperlink_Bauindizes-420-SR" xfId="3" xr:uid="{00000000-0005-0000-0000-000002000000}"/>
    <cellStyle name="Komma" xfId="4" builtinId="3"/>
    <cellStyle name="Komma 2" xfId="5" xr:uid="{00000000-0005-0000-0000-000004000000}"/>
    <cellStyle name="Link" xfId="6" builtinId="8"/>
    <cellStyle name="Prozent" xfId="7" builtinId="5"/>
    <cellStyle name="Prozent 2" xfId="8" xr:uid="{00000000-0005-0000-0000-000007000000}"/>
    <cellStyle name="Standard" xfId="0" builtinId="0"/>
    <cellStyle name="Standard 2" xfId="9" xr:uid="{00000000-0005-0000-0000-000009000000}"/>
  </cellStyles>
  <dxfs count="0"/>
  <tableStyles count="0" defaultTableStyle="TableStyleMedium9" defaultPivotStyle="PivotStyleLight16"/>
  <colors>
    <mruColors>
      <color rgb="FF920000"/>
      <color rgb="FFFFFFA7"/>
      <color rgb="FFFFFFC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23</xdr:col>
      <xdr:colOff>190500</xdr:colOff>
      <xdr:row>0</xdr:row>
      <xdr:rowOff>171450</xdr:rowOff>
    </xdr:from>
    <xdr:to>
      <xdr:col>24</xdr:col>
      <xdr:colOff>1123950</xdr:colOff>
      <xdr:row>3</xdr:row>
      <xdr:rowOff>114300</xdr:rowOff>
    </xdr:to>
    <xdr:pic>
      <xdr:nvPicPr>
        <xdr:cNvPr id="2280" name="Picture 2" descr="GF_BAU_oe4">
          <a:extLst>
            <a:ext uri="{FF2B5EF4-FFF2-40B4-BE49-F238E27FC236}">
              <a16:creationId xmlns:a16="http://schemas.microsoft.com/office/drawing/2014/main" id="{9DE57304-E8F6-4CA4-A2D1-76D611A611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3800" y="171450"/>
          <a:ext cx="1619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409575</xdr:colOff>
      <xdr:row>0</xdr:row>
      <xdr:rowOff>142875</xdr:rowOff>
    </xdr:from>
    <xdr:to>
      <xdr:col>6</xdr:col>
      <xdr:colOff>1228725</xdr:colOff>
      <xdr:row>2</xdr:row>
      <xdr:rowOff>171450</xdr:rowOff>
    </xdr:to>
    <xdr:pic>
      <xdr:nvPicPr>
        <xdr:cNvPr id="3304" name="Picture 2" descr="GF_BAU_oe4">
          <a:extLst>
            <a:ext uri="{FF2B5EF4-FFF2-40B4-BE49-F238E27FC236}">
              <a16:creationId xmlns:a16="http://schemas.microsoft.com/office/drawing/2014/main" id="{4EBAFB41-FD57-47DD-B74F-720A77DAEC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1428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0</xdr:row>
      <xdr:rowOff>228600</xdr:rowOff>
    </xdr:from>
    <xdr:to>
      <xdr:col>10</xdr:col>
      <xdr:colOff>400050</xdr:colOff>
      <xdr:row>3</xdr:row>
      <xdr:rowOff>85725</xdr:rowOff>
    </xdr:to>
    <xdr:pic>
      <xdr:nvPicPr>
        <xdr:cNvPr id="4328" name="Picture 2" descr="GF_BAU_oe4">
          <a:extLst>
            <a:ext uri="{FF2B5EF4-FFF2-40B4-BE49-F238E27FC236}">
              <a16:creationId xmlns:a16="http://schemas.microsoft.com/office/drawing/2014/main" id="{856C4990-ECE3-40E6-8A78-2AFA14C02D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1525" y="228600"/>
          <a:ext cx="16287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104775</xdr:colOff>
      <xdr:row>0</xdr:row>
      <xdr:rowOff>190500</xdr:rowOff>
    </xdr:from>
    <xdr:to>
      <xdr:col>10</xdr:col>
      <xdr:colOff>542925</xdr:colOff>
      <xdr:row>3</xdr:row>
      <xdr:rowOff>28575</xdr:rowOff>
    </xdr:to>
    <xdr:pic>
      <xdr:nvPicPr>
        <xdr:cNvPr id="6376" name="Picture 2" descr="GF_BAU_oe4">
          <a:extLst>
            <a:ext uri="{FF2B5EF4-FFF2-40B4-BE49-F238E27FC236}">
              <a16:creationId xmlns:a16="http://schemas.microsoft.com/office/drawing/2014/main" id="{B80B1310-7238-4DDA-B207-DFE7C33EE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0575" y="190500"/>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104775</xdr:colOff>
      <xdr:row>0</xdr:row>
      <xdr:rowOff>190500</xdr:rowOff>
    </xdr:from>
    <xdr:to>
      <xdr:col>10</xdr:col>
      <xdr:colOff>542925</xdr:colOff>
      <xdr:row>3</xdr:row>
      <xdr:rowOff>28575</xdr:rowOff>
    </xdr:to>
    <xdr:pic>
      <xdr:nvPicPr>
        <xdr:cNvPr id="5352" name="Picture 2" descr="GF_BAU_oe4">
          <a:extLst>
            <a:ext uri="{FF2B5EF4-FFF2-40B4-BE49-F238E27FC236}">
              <a16:creationId xmlns:a16="http://schemas.microsoft.com/office/drawing/2014/main" id="{9FF0EAE4-246A-49BA-BE9D-FF457B7010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0575" y="190500"/>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autoPageBreaks="0"/>
  </sheetPr>
  <dimension ref="A2:Z19"/>
  <sheetViews>
    <sheetView showGridLines="0" showRowColHeaders="0" tabSelected="1" workbookViewId="0">
      <selection activeCell="A5" sqref="A5"/>
    </sheetView>
  </sheetViews>
  <sheetFormatPr baseColWidth="10" defaultRowHeight="15" x14ac:dyDescent="0.3"/>
  <cols>
    <col min="1" max="1" width="29.42578125" style="2" customWidth="1"/>
    <col min="2" max="2" width="0.85546875" style="2" customWidth="1"/>
    <col min="3" max="18" width="5" style="2" bestFit="1" customWidth="1"/>
    <col min="19" max="23" width="5" style="2" hidden="1" customWidth="1"/>
    <col min="24" max="24" width="10.28515625" style="2" customWidth="1"/>
    <col min="25" max="25" width="17.5703125" style="2" customWidth="1"/>
    <col min="26" max="26" width="10.28515625" style="2" customWidth="1"/>
    <col min="27" max="16384" width="11.42578125" style="2"/>
  </cols>
  <sheetData>
    <row r="2" spans="1:26" ht="18.75" x14ac:dyDescent="0.3">
      <c r="A2" s="77" t="s">
        <v>48</v>
      </c>
      <c r="B2" s="77"/>
      <c r="C2" s="77"/>
      <c r="D2" s="77"/>
      <c r="E2" s="77"/>
      <c r="F2" s="77"/>
      <c r="G2" s="77"/>
      <c r="H2" s="77"/>
      <c r="I2" s="77"/>
      <c r="J2" s="77"/>
      <c r="K2" s="77"/>
      <c r="L2" s="77"/>
      <c r="M2" s="77"/>
      <c r="N2" s="77"/>
      <c r="O2" s="77"/>
      <c r="P2" s="77"/>
      <c r="Q2" s="77"/>
      <c r="R2" s="77"/>
      <c r="S2" s="72"/>
      <c r="T2" s="72"/>
      <c r="U2" s="42"/>
      <c r="V2" s="42"/>
      <c r="W2" s="42"/>
    </row>
    <row r="3" spans="1:26" ht="18.75" x14ac:dyDescent="0.3">
      <c r="A3" s="1" t="s">
        <v>39</v>
      </c>
      <c r="B3" s="1"/>
      <c r="C3" s="2" t="s">
        <v>63</v>
      </c>
      <c r="G3" s="78">
        <v>45384</v>
      </c>
      <c r="H3" s="78"/>
      <c r="I3" s="78"/>
      <c r="J3" s="76"/>
      <c r="K3" s="76"/>
      <c r="L3" s="70"/>
      <c r="M3" s="70"/>
      <c r="N3" s="70"/>
      <c r="O3" s="70"/>
    </row>
    <row r="4" spans="1:26" ht="18.75" x14ac:dyDescent="0.3">
      <c r="A4" s="1"/>
      <c r="B4" s="1"/>
    </row>
    <row r="5" spans="1:26" x14ac:dyDescent="0.3">
      <c r="A5" s="3" t="s">
        <v>49</v>
      </c>
      <c r="B5" s="4"/>
      <c r="C5" s="4" t="s">
        <v>40</v>
      </c>
      <c r="D5" s="4"/>
      <c r="E5" s="4"/>
      <c r="F5" s="4"/>
      <c r="G5" s="4"/>
      <c r="H5" s="4"/>
      <c r="I5" s="4"/>
      <c r="J5" s="4"/>
      <c r="K5" s="5"/>
      <c r="L5" s="5"/>
      <c r="M5" s="5"/>
      <c r="N5" s="5"/>
      <c r="O5" s="5"/>
      <c r="P5" s="5"/>
      <c r="Q5" s="5"/>
      <c r="R5" s="5"/>
      <c r="S5" s="5"/>
      <c r="T5" s="5"/>
      <c r="U5" s="5"/>
      <c r="V5" s="5"/>
      <c r="W5" s="5"/>
    </row>
    <row r="6" spans="1:26" ht="5.25" customHeight="1" x14ac:dyDescent="0.3">
      <c r="A6" s="6"/>
      <c r="B6" s="7"/>
      <c r="C6" s="37"/>
      <c r="D6" s="37"/>
      <c r="E6" s="37"/>
      <c r="F6" s="7"/>
      <c r="G6" s="7"/>
      <c r="H6" s="7"/>
      <c r="I6" s="7"/>
      <c r="J6" s="7"/>
    </row>
    <row r="7" spans="1:26" ht="18.75" customHeight="1" x14ac:dyDescent="0.3">
      <c r="A7" s="8" t="s">
        <v>50</v>
      </c>
      <c r="B7" s="9"/>
      <c r="C7" s="37">
        <v>2023</v>
      </c>
      <c r="D7" s="37">
        <v>2022</v>
      </c>
      <c r="E7" s="37">
        <v>2021</v>
      </c>
      <c r="F7" s="37">
        <v>2020</v>
      </c>
      <c r="G7" s="37">
        <v>2019</v>
      </c>
      <c r="H7" s="37">
        <v>2018</v>
      </c>
      <c r="I7" s="37">
        <v>2017</v>
      </c>
      <c r="J7" s="37">
        <v>2016</v>
      </c>
      <c r="K7" s="37">
        <v>2015</v>
      </c>
      <c r="L7" s="37">
        <v>2014</v>
      </c>
      <c r="M7" s="37">
        <v>2013</v>
      </c>
      <c r="N7" s="37">
        <v>2012</v>
      </c>
      <c r="O7" s="37">
        <v>2011</v>
      </c>
      <c r="P7" s="37">
        <v>2010</v>
      </c>
      <c r="Q7" s="37">
        <v>2009</v>
      </c>
      <c r="R7" s="37">
        <v>2008</v>
      </c>
      <c r="S7" s="37">
        <v>2007</v>
      </c>
      <c r="T7" s="37">
        <v>2006</v>
      </c>
      <c r="U7" s="37">
        <v>2005</v>
      </c>
      <c r="V7" s="37">
        <v>2004</v>
      </c>
      <c r="W7" s="37">
        <v>2003</v>
      </c>
    </row>
    <row r="8" spans="1:26" ht="18.75" customHeight="1" x14ac:dyDescent="0.3">
      <c r="A8" s="8" t="s">
        <v>51</v>
      </c>
      <c r="B8" s="9"/>
      <c r="C8" s="37">
        <v>2023</v>
      </c>
      <c r="D8" s="37">
        <v>2022</v>
      </c>
      <c r="E8" s="37">
        <v>2021</v>
      </c>
      <c r="F8" s="37">
        <v>2020</v>
      </c>
      <c r="G8" s="37">
        <v>2019</v>
      </c>
      <c r="H8" s="37">
        <v>2018</v>
      </c>
      <c r="I8" s="37">
        <v>2017</v>
      </c>
      <c r="J8" s="37">
        <v>2016</v>
      </c>
      <c r="K8" s="37">
        <v>2015</v>
      </c>
      <c r="L8" s="37">
        <v>2014</v>
      </c>
      <c r="M8" s="37">
        <v>2013</v>
      </c>
      <c r="N8" s="37">
        <v>2012</v>
      </c>
      <c r="O8" s="37">
        <v>2011</v>
      </c>
      <c r="P8" s="37">
        <v>2010</v>
      </c>
      <c r="Q8" s="37">
        <v>2009</v>
      </c>
      <c r="R8" s="37">
        <v>2008</v>
      </c>
      <c r="S8" s="37">
        <v>2007</v>
      </c>
      <c r="T8" s="37">
        <v>2006</v>
      </c>
      <c r="U8" s="37">
        <v>2005</v>
      </c>
      <c r="V8" s="37">
        <v>2004</v>
      </c>
      <c r="W8" s="37">
        <v>2003</v>
      </c>
    </row>
    <row r="9" spans="1:26" ht="18.75" customHeight="1" x14ac:dyDescent="0.3">
      <c r="A9" s="8" t="s">
        <v>52</v>
      </c>
      <c r="B9" s="9"/>
      <c r="C9" s="37" t="s">
        <v>117</v>
      </c>
      <c r="D9" s="37"/>
      <c r="E9" s="75"/>
      <c r="F9" s="37" t="s">
        <v>101</v>
      </c>
      <c r="H9" s="37"/>
      <c r="I9" s="37" t="s">
        <v>88</v>
      </c>
      <c r="L9" s="37" t="s">
        <v>62</v>
      </c>
      <c r="O9" s="37" t="s">
        <v>61</v>
      </c>
      <c r="U9" s="10"/>
      <c r="W9" s="10"/>
    </row>
    <row r="10" spans="1:26" ht="18.75" customHeight="1" x14ac:dyDescent="0.3">
      <c r="A10" s="8"/>
      <c r="B10" s="9"/>
    </row>
    <row r="11" spans="1:26" ht="18.75" customHeight="1" x14ac:dyDescent="0.3">
      <c r="A11" s="9"/>
      <c r="B11" s="9"/>
      <c r="C11" s="9"/>
      <c r="D11" s="9"/>
      <c r="E11" s="9"/>
      <c r="F11" s="9"/>
      <c r="G11" s="9"/>
      <c r="H11" s="9"/>
      <c r="I11" s="9"/>
      <c r="J11" s="10"/>
      <c r="K11" s="10"/>
      <c r="L11" s="10"/>
      <c r="N11" s="10"/>
      <c r="O11" s="10"/>
      <c r="P11" s="10"/>
      <c r="Q11" s="10"/>
      <c r="R11" s="10"/>
      <c r="S11" s="10"/>
      <c r="T11" s="10"/>
      <c r="U11" s="10"/>
      <c r="V11" s="10"/>
      <c r="W11" s="10"/>
    </row>
    <row r="12" spans="1:26" ht="18.75" customHeight="1" x14ac:dyDescent="0.3">
      <c r="A12" s="9"/>
      <c r="B12" s="9"/>
    </row>
    <row r="13" spans="1:26" ht="18.75" customHeight="1" x14ac:dyDescent="0.3">
      <c r="A13" s="9"/>
      <c r="B13" s="9"/>
      <c r="C13" s="37"/>
      <c r="D13" s="37"/>
      <c r="E13" s="37"/>
      <c r="F13" s="37"/>
      <c r="G13" s="37"/>
      <c r="H13" s="37"/>
      <c r="I13" s="37"/>
      <c r="J13" s="37"/>
      <c r="K13" s="37"/>
      <c r="L13" s="37"/>
    </row>
    <row r="14" spans="1:26" ht="18.75" customHeight="1" x14ac:dyDescent="0.3">
      <c r="A14" s="35"/>
      <c r="B14" s="9"/>
      <c r="C14" s="9"/>
      <c r="D14" s="9"/>
      <c r="E14" s="9"/>
      <c r="F14" s="9"/>
      <c r="G14" s="9"/>
      <c r="H14" s="9"/>
      <c r="I14" s="9"/>
      <c r="J14" s="9"/>
      <c r="K14" s="10"/>
      <c r="L14" s="10"/>
      <c r="M14" s="10"/>
      <c r="N14" s="10"/>
      <c r="O14" s="10"/>
      <c r="P14" s="10"/>
      <c r="Q14" s="10"/>
      <c r="R14" s="10"/>
      <c r="S14" s="10"/>
      <c r="T14" s="10"/>
      <c r="U14" s="10"/>
      <c r="V14" s="10"/>
      <c r="W14" s="10"/>
      <c r="X14" s="10"/>
    </row>
    <row r="15" spans="1:26" ht="18.75" customHeight="1" x14ac:dyDescent="0.3">
      <c r="A15" s="35"/>
      <c r="B15" s="9"/>
      <c r="C15" s="9"/>
      <c r="D15" s="9"/>
      <c r="E15" s="9"/>
      <c r="F15" s="9"/>
      <c r="G15" s="9"/>
      <c r="H15" s="9"/>
      <c r="I15" s="9"/>
      <c r="J15" s="9"/>
      <c r="K15" s="10"/>
      <c r="L15" s="10"/>
      <c r="M15" s="10"/>
      <c r="N15" s="10"/>
      <c r="O15" s="10"/>
      <c r="P15" s="10"/>
      <c r="Q15" s="10"/>
      <c r="R15" s="10"/>
      <c r="S15" s="10"/>
      <c r="T15" s="10"/>
      <c r="U15" s="10"/>
      <c r="V15" s="10"/>
      <c r="W15" s="10"/>
      <c r="X15" s="10"/>
    </row>
    <row r="16" spans="1:26" ht="18.75" customHeight="1" x14ac:dyDescent="0.3">
      <c r="A16" s="9"/>
      <c r="B16" s="9"/>
      <c r="C16" s="9"/>
      <c r="D16" s="9"/>
      <c r="E16" s="9"/>
      <c r="F16" s="9"/>
      <c r="G16" s="9"/>
      <c r="H16" s="9"/>
      <c r="I16" s="9"/>
      <c r="J16" s="9"/>
      <c r="K16" s="10"/>
      <c r="L16" s="10"/>
      <c r="M16" s="10"/>
      <c r="N16" s="10"/>
      <c r="O16" s="10"/>
      <c r="P16" s="10"/>
      <c r="Q16" s="10"/>
      <c r="R16" s="10"/>
      <c r="S16" s="10"/>
      <c r="T16" s="10"/>
      <c r="U16" s="10"/>
      <c r="V16" s="10"/>
      <c r="W16" s="10"/>
      <c r="X16" s="10"/>
      <c r="Y16" s="10"/>
      <c r="Z16" s="10"/>
    </row>
    <row r="17" spans="1:2" ht="18.75" customHeight="1" x14ac:dyDescent="0.3">
      <c r="A17" s="9"/>
      <c r="B17" s="9"/>
    </row>
    <row r="18" spans="1:2" ht="18.75" customHeight="1" x14ac:dyDescent="0.3">
      <c r="A18" s="9"/>
      <c r="B18" s="9"/>
    </row>
    <row r="19" spans="1:2" ht="18.75" customHeight="1" x14ac:dyDescent="0.3">
      <c r="A19" s="9"/>
      <c r="B19" s="9"/>
    </row>
  </sheetData>
  <mergeCells count="1">
    <mergeCell ref="G3:I3"/>
  </mergeCells>
  <phoneticPr fontId="0" type="noConversion"/>
  <hyperlinks>
    <hyperlink ref="A7" location="Bauproduktion!A1" display="Bauproduktion" xr:uid="{00000000-0004-0000-0000-000000000000}"/>
    <hyperlink ref="A8" location="Beschäftigte!A1" display="Beschäftigte" xr:uid="{00000000-0004-0000-0000-000001000000}"/>
    <hyperlink ref="T7" location="Bauproduktion_2006" display="Bauproduktion_2006" xr:uid="{00000000-0004-0000-0000-000002000000}"/>
    <hyperlink ref="U7" location="Bauproduktion_2005" display="Bauproduktion_2005" xr:uid="{00000000-0004-0000-0000-000003000000}"/>
    <hyperlink ref="V7" location="Bauproduktion_2004" display="Bauproduktion_2004" xr:uid="{00000000-0004-0000-0000-000004000000}"/>
    <hyperlink ref="W7" location="Bauproduktion_2003" display="Bauproduktion_2003" xr:uid="{00000000-0004-0000-0000-000005000000}"/>
    <hyperlink ref="T8" location="Beschäftigte_2006" display="Beschäftigte_2006" xr:uid="{00000000-0004-0000-0000-000006000000}"/>
    <hyperlink ref="U8" location="Beschäftigte_2005" display="Beschäftigte_2005" xr:uid="{00000000-0004-0000-0000-000007000000}"/>
    <hyperlink ref="V8" location="Beschäftigte_2004" display="Beschäftigte_2004" xr:uid="{00000000-0004-0000-0000-000008000000}"/>
    <hyperlink ref="W8" location="Beschäftigte_2003" display="Beschäftigte_2003" xr:uid="{00000000-0004-0000-0000-000009000000}"/>
    <hyperlink ref="L9" location="Arbeitslose_NEU_2007" display="2007-2011" xr:uid="{00000000-0004-0000-0000-00000A000000}"/>
    <hyperlink ref="O9" location="Arbeitslose_2002_2006" display="2002-2006" xr:uid="{00000000-0004-0000-0000-00000B000000}"/>
    <hyperlink ref="S8" location="Beschäftigte_2007" display="Beschäftigte_2007" xr:uid="{00000000-0004-0000-0000-00000C000000}"/>
    <hyperlink ref="S7" location="Bauproduktion_2007" display="Bauproduktion_2007" xr:uid="{00000000-0004-0000-0000-00000D000000}"/>
    <hyperlink ref="R7" location="Bauproduktion_2008" display="Bauproduktion_2008" xr:uid="{00000000-0004-0000-0000-00000E000000}"/>
    <hyperlink ref="R8" location="Beschäftigte_2008" display="Beschäftigte_2008" xr:uid="{00000000-0004-0000-0000-00000F000000}"/>
    <hyperlink ref="A9" location="'Arbeitslose NEU ab 2008'!Arbeitslose" display="Arbeitslose" xr:uid="{00000000-0004-0000-0000-000010000000}"/>
    <hyperlink ref="Q8" location="Beschäftigte_2009" display="Beschäftigte_2009" xr:uid="{00000000-0004-0000-0000-000011000000}"/>
    <hyperlink ref="Q7" location="Bauproduktion_2009" display="Bauproduktion_2009" xr:uid="{00000000-0004-0000-0000-000012000000}"/>
    <hyperlink ref="P7" location="Bauproduktion!Bauproduktion_2010" display="Bauproduktion!Bauproduktion_2010" xr:uid="{00000000-0004-0000-0000-000013000000}"/>
    <hyperlink ref="P8" location="Beschäftigte_2010" display="Beschäftigte_2010" xr:uid="{00000000-0004-0000-0000-000014000000}"/>
    <hyperlink ref="O7" location="Bauproduktion_2011" display="Bauproduktion_2011" xr:uid="{00000000-0004-0000-0000-000015000000}"/>
    <hyperlink ref="O8" location="Beschäftigte_2011" display="Beschäftigte_2011" xr:uid="{00000000-0004-0000-0000-000016000000}"/>
    <hyperlink ref="N7" location="Bauproduktion_2012" display="Bauproduktion_2012" xr:uid="{00000000-0004-0000-0000-000017000000}"/>
    <hyperlink ref="N8" location="Beschäftigte_2012" display="Beschäftigte_2012" xr:uid="{00000000-0004-0000-0000-000018000000}"/>
    <hyperlink ref="I9" location="Arbeitslose_NEU_2012" display="2012-2016" xr:uid="{00000000-0004-0000-0000-000019000000}"/>
    <hyperlink ref="M7" location="Bauproduktion_2013" display="Bauproduktion_2013" xr:uid="{00000000-0004-0000-0000-00001A000000}"/>
    <hyperlink ref="M8" location="Beschäftigte_2013" display="Beschäftigte_2013" xr:uid="{00000000-0004-0000-0000-00001B000000}"/>
    <hyperlink ref="L7" location="Bauproduktion_2014" display="Bauproduktion_2014" xr:uid="{00000000-0004-0000-0000-00001C000000}"/>
    <hyperlink ref="L8" location="Beschäftigte_2014" display="Beschäftigte_2014" xr:uid="{00000000-0004-0000-0000-00001D000000}"/>
    <hyperlink ref="K7" location="Bauproduktion_2015" display="Bauproduktion_2015" xr:uid="{00000000-0004-0000-0000-00001E000000}"/>
    <hyperlink ref="J7" location="Bauproduktion_2016" display="Bauproduktion_2016" xr:uid="{00000000-0004-0000-0000-00001F000000}"/>
    <hyperlink ref="K8" location="Beschäftigte_2015" display="Beschäftigte_2015" xr:uid="{00000000-0004-0000-0000-000020000000}"/>
    <hyperlink ref="J8" location="Beschäftigte_2016" display="Beschäftigte_2016" xr:uid="{00000000-0004-0000-0000-000021000000}"/>
    <hyperlink ref="I7" location="Bauproduktion_2017" display="Bauproduktion_2017" xr:uid="{00000000-0004-0000-0000-000022000000}"/>
    <hyperlink ref="I8" location="Beschäftigte_2017" display="Beschäftigte_2017" xr:uid="{00000000-0004-0000-0000-000023000000}"/>
    <hyperlink ref="H7" location="Bauproduktion_2018" display="Bauproduktion_2018" xr:uid="{00000000-0004-0000-0000-000024000000}"/>
    <hyperlink ref="H8" location="Beschäftigte_2018" display="Beschäftigte_2018" xr:uid="{00000000-0004-0000-0000-000025000000}"/>
    <hyperlink ref="G7" location="Bauproduktion_2019" display="Bauproduktion_2019" xr:uid="{00000000-0004-0000-0000-000026000000}"/>
    <hyperlink ref="G8" location="Beschäftigte_2019" display="Beschäftigte_2019" xr:uid="{00000000-0004-0000-0000-000027000000}"/>
    <hyperlink ref="F7" location="Bauproduktion_2020" display="Bauproduktion_2020" xr:uid="{00000000-0004-0000-0000-000029000000}"/>
    <hyperlink ref="F8" location="Beschäftigte_2020" display="Beschäftigte_2020" xr:uid="{00000000-0004-0000-0000-00002A000000}"/>
    <hyperlink ref="F9" location="Arbeitslose_2017_2021" display="2017-2021" xr:uid="{5A904EE2-F1A0-4D99-89D4-4EA7B94F22DC}"/>
    <hyperlink ref="E7" location="Bauproduktion_2021" display="Bauproduktion_2021" xr:uid="{0BCDEA03-65D2-48A1-BE33-AD6D482ECAD9}"/>
    <hyperlink ref="E8" location="Beschäftigte_2021" display="Beschäftigte_2021" xr:uid="{5A55C688-FB8F-4F85-8F27-B59E3DCD8CAF}"/>
    <hyperlink ref="D7" location="Bauproduktion_2022" display="Bauproduktion_2022" xr:uid="{76A41DA4-3E1D-49D5-BF50-33C7F92A3440}"/>
    <hyperlink ref="D8" location="Beschäftigte_2022" display="Beschäftigte_2022" xr:uid="{2C81230B-FF68-424F-B82D-7DCC7E8842D5}"/>
    <hyperlink ref="C9" location="Arbeitslose_2022_2026" display="2022-2026" xr:uid="{F707E8C0-BBAB-424E-9508-9C1F9A418645}"/>
    <hyperlink ref="C7" location="Bauproduktion_2023" display="Bauproduktion_2023" xr:uid="{10F066B1-70EF-4291-BDEF-27F32669ECE4}"/>
    <hyperlink ref="C8" location="Beschäftigte_2023" display="Beschäftigte_2023" xr:uid="{03BA6042-48A0-455D-94B1-E73C8B45F989}"/>
  </hyperlinks>
  <pageMargins left="0.7" right="0.28999999999999998" top="0.82" bottom="0.984251969" header="0.4921259845" footer="0.4921259845"/>
  <pageSetup paperSize="9" orientation="landscape" r:id="rId1"/>
  <headerFooter alignWithMargins="0">
    <oddFooter>&amp;L&amp;8Geschäftsstelle Bau
DI Peter Scherer&amp;C&amp;G&amp;RSeite &amp;P/&amp;N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6"/>
    <pageSetUpPr autoPageBreaks="0"/>
  </sheetPr>
  <dimension ref="A1:K1280"/>
  <sheetViews>
    <sheetView showGridLines="0" showRowColHeaders="0" zoomScaleNormal="100" workbookViewId="0">
      <pane ySplit="7" topLeftCell="A60" activePane="bottomLeft" state="frozen"/>
      <selection pane="bottomLeft" activeCell="A63" sqref="A63"/>
    </sheetView>
  </sheetViews>
  <sheetFormatPr baseColWidth="10" defaultRowHeight="15" x14ac:dyDescent="0.3"/>
  <cols>
    <col min="1" max="1" width="11.42578125" style="12"/>
    <col min="2" max="2" width="13.42578125" style="12" customWidth="1"/>
    <col min="3" max="3" width="11.42578125" style="12"/>
    <col min="4" max="4" width="12.28515625" style="12" bestFit="1" customWidth="1"/>
    <col min="5" max="6" width="11.42578125" style="12"/>
    <col min="7" max="7" width="19.5703125" style="12" customWidth="1"/>
    <col min="8" max="16384" width="11.42578125" style="12"/>
  </cols>
  <sheetData>
    <row r="1" spans="1:6" s="2" customFormat="1" ht="30" customHeight="1" x14ac:dyDescent="0.3">
      <c r="A1" s="1" t="s">
        <v>50</v>
      </c>
      <c r="C1" s="79" t="s">
        <v>53</v>
      </c>
      <c r="D1" s="79"/>
    </row>
    <row r="2" spans="1:6" s="2" customFormat="1" x14ac:dyDescent="0.3">
      <c r="A2" s="36" t="s">
        <v>35</v>
      </c>
    </row>
    <row r="3" spans="1:6" s="2" customFormat="1" x14ac:dyDescent="0.3">
      <c r="E3" s="37">
        <v>2023</v>
      </c>
    </row>
    <row r="4" spans="1:6" s="2" customFormat="1" x14ac:dyDescent="0.3">
      <c r="A4" s="37">
        <v>2022</v>
      </c>
      <c r="B4" s="37">
        <v>2021</v>
      </c>
      <c r="C4" s="37">
        <v>2020</v>
      </c>
      <c r="D4" s="37">
        <v>2019</v>
      </c>
      <c r="E4" s="37">
        <v>2018</v>
      </c>
    </row>
    <row r="5" spans="1:6" s="2" customFormat="1" x14ac:dyDescent="0.3">
      <c r="A5" s="37">
        <v>2017</v>
      </c>
      <c r="B5" s="37">
        <v>2016</v>
      </c>
      <c r="C5" s="37">
        <v>2015</v>
      </c>
      <c r="D5" s="37">
        <v>2014</v>
      </c>
      <c r="E5" s="37">
        <v>2013</v>
      </c>
    </row>
    <row r="6" spans="1:6" s="2" customFormat="1" x14ac:dyDescent="0.3">
      <c r="A6" s="37">
        <v>2012</v>
      </c>
      <c r="B6" s="37">
        <v>2011</v>
      </c>
      <c r="C6" s="37">
        <v>2010</v>
      </c>
      <c r="D6" s="37">
        <v>2009</v>
      </c>
      <c r="E6" s="37">
        <v>2008</v>
      </c>
      <c r="F6" s="37"/>
    </row>
    <row r="7" spans="1:6" s="2" customFormat="1" x14ac:dyDescent="0.3">
      <c r="A7" s="37">
        <v>2007</v>
      </c>
      <c r="B7" s="37">
        <v>2006</v>
      </c>
      <c r="C7" s="37">
        <v>2005</v>
      </c>
      <c r="D7" s="37">
        <v>2004</v>
      </c>
      <c r="E7" s="37">
        <v>2003</v>
      </c>
      <c r="F7" s="37"/>
    </row>
    <row r="8" spans="1:6" s="2" customFormat="1" x14ac:dyDescent="0.3">
      <c r="A8" s="37"/>
      <c r="B8" s="37"/>
      <c r="C8" s="37"/>
      <c r="D8" s="37"/>
      <c r="E8" s="37"/>
      <c r="F8" s="37"/>
    </row>
    <row r="9" spans="1:6" ht="12" customHeight="1" x14ac:dyDescent="0.3">
      <c r="A9" s="17" t="s">
        <v>54</v>
      </c>
    </row>
    <row r="10" spans="1:6" ht="12" customHeight="1" x14ac:dyDescent="0.3">
      <c r="A10" s="17" t="s">
        <v>55</v>
      </c>
    </row>
    <row r="11" spans="1:6" s="17" customFormat="1" ht="13.5" customHeight="1" x14ac:dyDescent="0.3">
      <c r="A11" s="17" t="s">
        <v>123</v>
      </c>
    </row>
    <row r="12" spans="1:6" s="17" customFormat="1" ht="10.5" customHeight="1" x14ac:dyDescent="0.3"/>
    <row r="13" spans="1:6" s="17" customFormat="1" ht="13.5" x14ac:dyDescent="0.3">
      <c r="A13" s="17" t="s">
        <v>111</v>
      </c>
    </row>
    <row r="14" spans="1:6" s="17" customFormat="1" ht="13.5" x14ac:dyDescent="0.3">
      <c r="A14" s="17" t="s">
        <v>112</v>
      </c>
    </row>
    <row r="15" spans="1:6" s="17" customFormat="1" ht="13.5" x14ac:dyDescent="0.3">
      <c r="A15" s="17" t="s">
        <v>113</v>
      </c>
    </row>
    <row r="16" spans="1:6" s="17" customFormat="1" ht="13.5" x14ac:dyDescent="0.3">
      <c r="A16" s="17" t="s">
        <v>114</v>
      </c>
    </row>
    <row r="17" spans="1:1" s="17" customFormat="1" ht="13.5" x14ac:dyDescent="0.3">
      <c r="A17" s="17" t="s">
        <v>115</v>
      </c>
    </row>
    <row r="18" spans="1:1" s="17" customFormat="1" ht="13.5" x14ac:dyDescent="0.3"/>
    <row r="19" spans="1:1" s="17" customFormat="1" ht="13.5" x14ac:dyDescent="0.3">
      <c r="A19" s="17" t="s">
        <v>23</v>
      </c>
    </row>
    <row r="20" spans="1:1" s="17" customFormat="1" ht="13.5" x14ac:dyDescent="0.3"/>
    <row r="21" spans="1:1" s="17" customFormat="1" ht="13.5" x14ac:dyDescent="0.3"/>
    <row r="22" spans="1:1" s="17" customFormat="1" ht="13.5" x14ac:dyDescent="0.3"/>
    <row r="23" spans="1:1" s="17" customFormat="1" ht="13.5" x14ac:dyDescent="0.3"/>
    <row r="24" spans="1:1" s="17" customFormat="1" ht="13.5" x14ac:dyDescent="0.3"/>
    <row r="25" spans="1:1" s="17" customFormat="1" ht="13.5" x14ac:dyDescent="0.3"/>
    <row r="26" spans="1:1" s="17" customFormat="1" ht="13.5" x14ac:dyDescent="0.3"/>
    <row r="27" spans="1:1" s="17" customFormat="1" ht="13.5" x14ac:dyDescent="0.3"/>
    <row r="28" spans="1:1" s="17" customFormat="1" ht="13.5" x14ac:dyDescent="0.3"/>
    <row r="29" spans="1:1" s="17" customFormat="1" ht="13.5" x14ac:dyDescent="0.3"/>
    <row r="30" spans="1:1" s="17" customFormat="1" ht="13.5" x14ac:dyDescent="0.3"/>
    <row r="31" spans="1:1" s="17" customFormat="1" ht="13.5" x14ac:dyDescent="0.3"/>
    <row r="32" spans="1:1" s="17" customFormat="1" ht="13.5" x14ac:dyDescent="0.3"/>
    <row r="33" s="17" customFormat="1" ht="13.5" x14ac:dyDescent="0.3"/>
    <row r="34" s="17" customFormat="1" ht="13.5" x14ac:dyDescent="0.3"/>
    <row r="35" s="17" customFormat="1" ht="13.5" x14ac:dyDescent="0.3"/>
    <row r="36" s="17" customFormat="1" ht="13.5" x14ac:dyDescent="0.3"/>
    <row r="37" s="17" customFormat="1" ht="13.5" x14ac:dyDescent="0.3"/>
    <row r="38" s="17" customFormat="1" ht="13.5" x14ac:dyDescent="0.3"/>
    <row r="39" s="17" customFormat="1" ht="13.5" x14ac:dyDescent="0.3"/>
    <row r="40" s="17" customFormat="1" ht="13.5" x14ac:dyDescent="0.3"/>
    <row r="41" s="17" customFormat="1" ht="13.5" x14ac:dyDescent="0.3"/>
    <row r="42" s="17" customFormat="1" ht="13.5" x14ac:dyDescent="0.3"/>
    <row r="43" s="17" customFormat="1" ht="13.5" x14ac:dyDescent="0.3"/>
    <row r="44" s="17" customFormat="1" ht="13.5" x14ac:dyDescent="0.3"/>
    <row r="45" s="17" customFormat="1" ht="13.5" x14ac:dyDescent="0.3"/>
    <row r="46" s="17" customFormat="1" ht="13.5" x14ac:dyDescent="0.3"/>
    <row r="47" s="17" customFormat="1" ht="13.5" x14ac:dyDescent="0.3"/>
    <row r="48" s="17" customFormat="1" ht="13.5" x14ac:dyDescent="0.3"/>
    <row r="49" spans="1:11" s="17" customFormat="1" ht="13.5" x14ac:dyDescent="0.3"/>
    <row r="50" spans="1:11" s="17" customFormat="1" ht="13.5" x14ac:dyDescent="0.3"/>
    <row r="51" spans="1:11" s="17" customFormat="1" ht="13.5" x14ac:dyDescent="0.3"/>
    <row r="52" spans="1:11" s="17" customFormat="1" ht="13.5" x14ac:dyDescent="0.3"/>
    <row r="53" spans="1:11" s="17" customFormat="1" ht="13.5" x14ac:dyDescent="0.3"/>
    <row r="54" spans="1:11" s="17" customFormat="1" ht="13.5" x14ac:dyDescent="0.3"/>
    <row r="55" spans="1:11" s="17" customFormat="1" ht="13.5" x14ac:dyDescent="0.3"/>
    <row r="56" spans="1:11" s="17" customFormat="1" ht="13.5" x14ac:dyDescent="0.3"/>
    <row r="57" spans="1:11" s="17" customFormat="1" ht="13.5" x14ac:dyDescent="0.3"/>
    <row r="58" spans="1:11" s="17" customFormat="1" ht="13.5" x14ac:dyDescent="0.3"/>
    <row r="59" spans="1:11" s="17" customFormat="1" ht="13.5" x14ac:dyDescent="0.3"/>
    <row r="60" spans="1:11" s="17" customFormat="1" ht="13.5" x14ac:dyDescent="0.3"/>
    <row r="61" spans="1:11" ht="18" x14ac:dyDescent="0.35">
      <c r="A61" s="11" t="s">
        <v>121</v>
      </c>
    </row>
    <row r="62" spans="1:11" ht="3" customHeight="1" x14ac:dyDescent="0.3"/>
    <row r="63" spans="1:11" ht="21" customHeight="1" x14ac:dyDescent="0.3">
      <c r="A63" s="13" t="s">
        <v>0</v>
      </c>
      <c r="B63" s="13" t="s">
        <v>18</v>
      </c>
      <c r="C63" s="13" t="s">
        <v>19</v>
      </c>
      <c r="D63" s="13" t="s">
        <v>20</v>
      </c>
      <c r="E63" s="13" t="s">
        <v>19</v>
      </c>
      <c r="F63" s="13" t="s">
        <v>21</v>
      </c>
    </row>
    <row r="64" spans="1:11" ht="14.25" customHeight="1" x14ac:dyDescent="0.3">
      <c r="A64" s="40">
        <v>44927</v>
      </c>
      <c r="B64" s="15">
        <v>13269178</v>
      </c>
      <c r="C64" s="16">
        <f>IF(B64&lt;&gt;"",B64/B122-100%,"")</f>
        <v>0.14250395208590927</v>
      </c>
      <c r="D64" s="15">
        <v>4004446</v>
      </c>
      <c r="E64" s="16">
        <f>IF(D64&lt;&gt;"",D64/D122-100%,"")</f>
        <v>0.20697459577334665</v>
      </c>
      <c r="F64" s="43">
        <f t="shared" ref="F64:F71" si="0">IF(D64&lt;&gt;"",D64/B64,"")</f>
        <v>0.30178553637610406</v>
      </c>
      <c r="H64" s="66"/>
      <c r="I64" s="67"/>
      <c r="J64" s="66"/>
      <c r="K64" s="67"/>
    </row>
    <row r="65" spans="1:11" ht="14.25" customHeight="1" x14ac:dyDescent="0.3">
      <c r="A65" s="40">
        <v>44958</v>
      </c>
      <c r="B65" s="15">
        <v>17743437</v>
      </c>
      <c r="C65" s="16">
        <f t="shared" ref="C65:C71" si="1">IF(B65&lt;&gt;"",B65/B123-100%,"")</f>
        <v>0.13471206758913556</v>
      </c>
      <c r="D65" s="15">
        <v>5273903</v>
      </c>
      <c r="E65" s="16">
        <f t="shared" ref="E65:E71" si="2">IF(D65&lt;&gt;"",D65/D123-100%,"")</f>
        <v>0.17969496025670129</v>
      </c>
      <c r="F65" s="43">
        <f t="shared" si="0"/>
        <v>0.29723119596276643</v>
      </c>
      <c r="H65" s="66"/>
      <c r="I65" s="67"/>
      <c r="J65" s="66"/>
      <c r="K65" s="67"/>
    </row>
    <row r="66" spans="1:11" ht="14.25" customHeight="1" x14ac:dyDescent="0.3">
      <c r="A66" s="40">
        <v>44986</v>
      </c>
      <c r="B66" s="15">
        <v>22286645</v>
      </c>
      <c r="C66" s="16">
        <f t="shared" si="1"/>
        <v>1.9299958865123701E-2</v>
      </c>
      <c r="D66" s="15">
        <v>7045384</v>
      </c>
      <c r="E66" s="16">
        <f t="shared" si="2"/>
        <v>5.8246815669310337E-2</v>
      </c>
      <c r="F66" s="43">
        <f t="shared" si="0"/>
        <v>0.31612582333500622</v>
      </c>
      <c r="H66" s="66"/>
      <c r="I66" s="67"/>
      <c r="J66" s="66"/>
      <c r="K66" s="67"/>
    </row>
    <row r="67" spans="1:11" ht="14.25" customHeight="1" x14ac:dyDescent="0.3">
      <c r="A67" s="40">
        <v>45017</v>
      </c>
      <c r="B67" s="15">
        <v>21120812</v>
      </c>
      <c r="C67" s="16">
        <f t="shared" si="1"/>
        <v>-2.4264662469995701E-2</v>
      </c>
      <c r="D67" s="15">
        <v>7189986</v>
      </c>
      <c r="E67" s="16">
        <f t="shared" si="2"/>
        <v>4.3366245628627897E-2</v>
      </c>
      <c r="F67" s="43">
        <f t="shared" si="0"/>
        <v>0.34042185499307509</v>
      </c>
      <c r="H67" s="66"/>
      <c r="I67" s="67"/>
      <c r="J67" s="66"/>
      <c r="K67" s="67"/>
    </row>
    <row r="68" spans="1:11" ht="14.25" customHeight="1" x14ac:dyDescent="0.3">
      <c r="A68" s="40">
        <v>45047</v>
      </c>
      <c r="B68" s="15">
        <v>23064426</v>
      </c>
      <c r="C68" s="16">
        <f t="shared" si="1"/>
        <v>-6.4133164282050514E-2</v>
      </c>
      <c r="D68" s="15">
        <v>8213868</v>
      </c>
      <c r="E68" s="16">
        <f t="shared" si="2"/>
        <v>-5.4658106970251197E-4</v>
      </c>
      <c r="F68" s="43">
        <f t="shared" si="0"/>
        <v>0.35612713708981963</v>
      </c>
    </row>
    <row r="69" spans="1:11" ht="14.25" customHeight="1" x14ac:dyDescent="0.3">
      <c r="A69" s="40">
        <v>45078</v>
      </c>
      <c r="B69" s="15">
        <v>24982369</v>
      </c>
      <c r="C69" s="16">
        <f t="shared" si="1"/>
        <v>-1.4029397940247268E-3</v>
      </c>
      <c r="D69" s="15">
        <v>8975383</v>
      </c>
      <c r="E69" s="16">
        <f t="shared" si="2"/>
        <v>6.0971143762015956E-2</v>
      </c>
      <c r="F69" s="43">
        <f t="shared" si="0"/>
        <v>0.359268690651395</v>
      </c>
    </row>
    <row r="70" spans="1:11" ht="14.25" customHeight="1" x14ac:dyDescent="0.3">
      <c r="A70" s="40">
        <v>45108</v>
      </c>
      <c r="B70" s="15">
        <v>24528121</v>
      </c>
      <c r="C70" s="16">
        <f t="shared" si="1"/>
        <v>-2.1199576094673378E-2</v>
      </c>
      <c r="D70" s="15">
        <v>8866009</v>
      </c>
      <c r="E70" s="16">
        <f t="shared" si="2"/>
        <v>2.569854673957539E-2</v>
      </c>
      <c r="F70" s="43">
        <f t="shared" si="0"/>
        <v>0.36146303257391793</v>
      </c>
    </row>
    <row r="71" spans="1:11" ht="14.25" customHeight="1" x14ac:dyDescent="0.3">
      <c r="A71" s="40">
        <v>45139</v>
      </c>
      <c r="B71" s="15">
        <v>22940044</v>
      </c>
      <c r="C71" s="16">
        <f t="shared" si="1"/>
        <v>-5.23724722579888E-2</v>
      </c>
      <c r="D71" s="15">
        <v>8800508</v>
      </c>
      <c r="E71" s="16">
        <f t="shared" si="2"/>
        <v>2.3955332061762924E-2</v>
      </c>
      <c r="F71" s="43">
        <f t="shared" si="0"/>
        <v>0.38363082477086791</v>
      </c>
    </row>
    <row r="72" spans="1:11" ht="14.25" customHeight="1" x14ac:dyDescent="0.3">
      <c r="A72" s="40">
        <v>45170</v>
      </c>
      <c r="B72" s="15">
        <v>25473833</v>
      </c>
      <c r="C72" s="16">
        <f>IF(B72&lt;&gt;"",B72/B130-100%,"")</f>
        <v>-5.0479564265890731E-2</v>
      </c>
      <c r="D72" s="15">
        <v>10043135</v>
      </c>
      <c r="E72" s="16">
        <f>IF(D72&lt;&gt;"",D72/D130-100%,"")</f>
        <v>6.6923675348084188E-2</v>
      </c>
      <c r="F72" s="43">
        <f>IF(D72&lt;&gt;"",D72/B72,"")</f>
        <v>0.39425299679086379</v>
      </c>
    </row>
    <row r="73" spans="1:11" ht="14.25" customHeight="1" x14ac:dyDescent="0.3">
      <c r="A73" s="40">
        <v>45200</v>
      </c>
      <c r="B73" s="15">
        <v>25540775</v>
      </c>
      <c r="C73" s="16">
        <f>IF(B73&lt;&gt;"",B73/B131-100%,"")</f>
        <v>-1.5545202776695022E-2</v>
      </c>
      <c r="D73" s="15">
        <v>9417729</v>
      </c>
      <c r="E73" s="16">
        <f>IF(D73&lt;&gt;"",D73/D131-100%,"")</f>
        <v>3.9926118731222759E-2</v>
      </c>
      <c r="F73" s="43">
        <f>IF(D73&lt;&gt;"",D73/B73,"")</f>
        <v>0.36873309443429181</v>
      </c>
    </row>
    <row r="74" spans="1:11" ht="14.25" customHeight="1" x14ac:dyDescent="0.3">
      <c r="A74" s="40">
        <v>45231</v>
      </c>
      <c r="B74" s="15">
        <v>25056926</v>
      </c>
      <c r="C74" s="16">
        <f>IF(B74&lt;&gt;"",B74/B132-100%,"")</f>
        <v>-0.10625932773467728</v>
      </c>
      <c r="D74" s="15">
        <v>9392065</v>
      </c>
      <c r="E74" s="16">
        <f>IF(D74&lt;&gt;"",D74/D132-100%,"")</f>
        <v>-8.8857750793636114E-4</v>
      </c>
      <c r="F74" s="43">
        <f>IF(D74&lt;&gt;"",D74/B74,"")</f>
        <v>0.37482909914807588</v>
      </c>
    </row>
    <row r="75" spans="1:11" ht="14.25" customHeight="1" x14ac:dyDescent="0.3">
      <c r="A75" s="40">
        <v>45261</v>
      </c>
      <c r="B75" s="15">
        <v>20923522</v>
      </c>
      <c r="C75" s="16">
        <f>IF(B75&lt;&gt;"",B75/B133-100%,"")</f>
        <v>-8.5227894243912861E-2</v>
      </c>
      <c r="D75" s="15">
        <v>7375060</v>
      </c>
      <c r="E75" s="16">
        <f>IF(D75&lt;&gt;"",D75/D133-100%,"")</f>
        <v>3.334040435997454E-2</v>
      </c>
      <c r="F75" s="43">
        <f>IF(D75&lt;&gt;"",D75/B75,"")</f>
        <v>0.35247698738290811</v>
      </c>
    </row>
    <row r="77" spans="1:11" ht="12" customHeight="1" x14ac:dyDescent="0.3">
      <c r="A77" s="17" t="s">
        <v>54</v>
      </c>
      <c r="E77" s="17" t="s">
        <v>60</v>
      </c>
    </row>
    <row r="78" spans="1:11" ht="12" customHeight="1" x14ac:dyDescent="0.3">
      <c r="A78" s="17" t="s">
        <v>55</v>
      </c>
    </row>
    <row r="79" spans="1:11" s="17" customFormat="1" ht="13.5" customHeight="1" x14ac:dyDescent="0.3">
      <c r="A79" s="17" t="s">
        <v>123</v>
      </c>
    </row>
    <row r="80" spans="1:11" s="17" customFormat="1" ht="13.5" x14ac:dyDescent="0.3"/>
    <row r="81" spans="1:1" s="17" customFormat="1" ht="13.5" x14ac:dyDescent="0.3">
      <c r="A81" s="17" t="s">
        <v>23</v>
      </c>
    </row>
    <row r="82" spans="1:1" s="17" customFormat="1" ht="13.5" x14ac:dyDescent="0.3"/>
    <row r="83" spans="1:1" s="17" customFormat="1" ht="13.5" x14ac:dyDescent="0.3">
      <c r="A83" s="17" t="s">
        <v>111</v>
      </c>
    </row>
    <row r="84" spans="1:1" s="17" customFormat="1" ht="13.5" x14ac:dyDescent="0.3">
      <c r="A84" s="17" t="s">
        <v>112</v>
      </c>
    </row>
    <row r="85" spans="1:1" s="17" customFormat="1" ht="13.5" x14ac:dyDescent="0.3">
      <c r="A85" s="17" t="s">
        <v>113</v>
      </c>
    </row>
    <row r="86" spans="1:1" s="17" customFormat="1" ht="13.5" x14ac:dyDescent="0.3">
      <c r="A86" s="17" t="s">
        <v>114</v>
      </c>
    </row>
    <row r="87" spans="1:1" s="17" customFormat="1" ht="13.5" x14ac:dyDescent="0.3">
      <c r="A87" s="17" t="s">
        <v>115</v>
      </c>
    </row>
    <row r="88" spans="1:1" s="17" customFormat="1" ht="13.5" x14ac:dyDescent="0.3"/>
    <row r="89" spans="1:1" s="17" customFormat="1" ht="13.5" x14ac:dyDescent="0.3"/>
    <row r="90" spans="1:1" s="17" customFormat="1" ht="13.5" x14ac:dyDescent="0.3"/>
    <row r="91" spans="1:1" s="17" customFormat="1" ht="13.5" x14ac:dyDescent="0.3"/>
    <row r="92" spans="1:1" s="17" customFormat="1" ht="13.5" x14ac:dyDescent="0.3"/>
    <row r="93" spans="1:1" s="17" customFormat="1" ht="13.5" x14ac:dyDescent="0.3"/>
    <row r="94" spans="1:1" s="17" customFormat="1" ht="13.5" x14ac:dyDescent="0.3"/>
    <row r="95" spans="1:1" s="17" customFormat="1" ht="13.5" x14ac:dyDescent="0.3"/>
    <row r="96" spans="1:1" s="17" customFormat="1" ht="13.5" x14ac:dyDescent="0.3"/>
    <row r="97" s="17" customFormat="1" ht="13.5" x14ac:dyDescent="0.3"/>
    <row r="98" s="17" customFormat="1" ht="13.5" x14ac:dyDescent="0.3"/>
    <row r="99" s="17" customFormat="1" ht="13.5" x14ac:dyDescent="0.3"/>
    <row r="100" s="17" customFormat="1" ht="13.5" x14ac:dyDescent="0.3"/>
    <row r="101" s="17" customFormat="1" ht="13.5" x14ac:dyDescent="0.3"/>
    <row r="102" s="17" customFormat="1" ht="13.5" x14ac:dyDescent="0.3"/>
    <row r="103" s="17" customFormat="1" ht="13.5" x14ac:dyDescent="0.3"/>
    <row r="104" s="17" customFormat="1" ht="13.5" x14ac:dyDescent="0.3"/>
    <row r="105" s="17" customFormat="1" ht="13.5" x14ac:dyDescent="0.3"/>
    <row r="106" s="17" customFormat="1" ht="13.5" x14ac:dyDescent="0.3"/>
    <row r="107" s="17" customFormat="1" ht="13.5" x14ac:dyDescent="0.3"/>
    <row r="108" s="17" customFormat="1" ht="13.5" x14ac:dyDescent="0.3"/>
    <row r="109" s="17" customFormat="1" ht="13.5" x14ac:dyDescent="0.3"/>
    <row r="110" s="17" customFormat="1" ht="13.5" x14ac:dyDescent="0.3"/>
    <row r="111" s="17" customFormat="1" ht="13.5" x14ac:dyDescent="0.3"/>
    <row r="112" s="17" customFormat="1" ht="13.5" x14ac:dyDescent="0.3"/>
    <row r="113" spans="1:11" s="17" customFormat="1" ht="13.5" x14ac:dyDescent="0.3"/>
    <row r="114" spans="1:11" ht="13.5" customHeight="1" x14ac:dyDescent="0.3"/>
    <row r="115" spans="1:11" ht="13.5" customHeight="1" x14ac:dyDescent="0.3"/>
    <row r="116" spans="1:11" s="17" customFormat="1" ht="13.5" x14ac:dyDescent="0.3"/>
    <row r="117" spans="1:11" s="17" customFormat="1" ht="13.5" x14ac:dyDescent="0.3"/>
    <row r="118" spans="1:11" s="17" customFormat="1" ht="13.5" x14ac:dyDescent="0.3"/>
    <row r="119" spans="1:11" ht="18" x14ac:dyDescent="0.35">
      <c r="A119" s="11" t="s">
        <v>119</v>
      </c>
    </row>
    <row r="120" spans="1:11" ht="3" customHeight="1" x14ac:dyDescent="0.3"/>
    <row r="121" spans="1:11" ht="21" customHeight="1" x14ac:dyDescent="0.3">
      <c r="A121" s="13" t="s">
        <v>0</v>
      </c>
      <c r="B121" s="13" t="s">
        <v>18</v>
      </c>
      <c r="C121" s="13" t="s">
        <v>19</v>
      </c>
      <c r="D121" s="13" t="s">
        <v>20</v>
      </c>
      <c r="E121" s="13" t="s">
        <v>19</v>
      </c>
      <c r="F121" s="13" t="s">
        <v>21</v>
      </c>
    </row>
    <row r="122" spans="1:11" ht="14.25" customHeight="1" x14ac:dyDescent="0.3">
      <c r="A122" s="40">
        <v>44562</v>
      </c>
      <c r="B122" s="15">
        <v>11614120</v>
      </c>
      <c r="C122" s="16">
        <f>IF(B122&lt;&gt;"",B122/B180-100%,"")</f>
        <v>0.16094112228080282</v>
      </c>
      <c r="D122" s="15">
        <v>3317755</v>
      </c>
      <c r="E122" s="16">
        <f>IF(D122&lt;&gt;"",D122/D180-100%,"")</f>
        <v>7.5145169898767517E-2</v>
      </c>
      <c r="F122" s="43">
        <f t="shared" ref="F122:F129" si="3">IF(D122&lt;&gt;"",D122/B122,"")</f>
        <v>0.28566563803370382</v>
      </c>
      <c r="H122" s="66"/>
      <c r="I122" s="67"/>
      <c r="J122" s="66"/>
      <c r="K122" s="67"/>
    </row>
    <row r="123" spans="1:11" ht="14.25" customHeight="1" x14ac:dyDescent="0.3">
      <c r="A123" s="40">
        <v>44593</v>
      </c>
      <c r="B123" s="15">
        <v>15636951</v>
      </c>
      <c r="C123" s="16">
        <f t="shared" ref="C123:C129" si="4">IF(B123&lt;&gt;"",B123/B181-100%,"")</f>
        <v>0.16757323059871299</v>
      </c>
      <c r="D123" s="15">
        <v>4470565</v>
      </c>
      <c r="E123" s="16">
        <f t="shared" ref="E123:E129" si="5">IF(D123&lt;&gt;"",D123/D181-100%,"")</f>
        <v>0.10262569330852456</v>
      </c>
      <c r="F123" s="43">
        <f t="shared" si="3"/>
        <v>0.2858974873042705</v>
      </c>
      <c r="H123" s="66"/>
      <c r="I123" s="67"/>
      <c r="J123" s="66"/>
      <c r="K123" s="67"/>
    </row>
    <row r="124" spans="1:11" ht="14.25" customHeight="1" x14ac:dyDescent="0.3">
      <c r="A124" s="40">
        <v>44621</v>
      </c>
      <c r="B124" s="15">
        <v>21864658</v>
      </c>
      <c r="C124" s="16">
        <f t="shared" si="4"/>
        <v>0.12701053267479634</v>
      </c>
      <c r="D124" s="15">
        <v>6657600</v>
      </c>
      <c r="E124" s="16">
        <f t="shared" si="5"/>
        <v>4.7886637603824944E-2</v>
      </c>
      <c r="F124" s="43">
        <f t="shared" si="3"/>
        <v>0.30449138513851898</v>
      </c>
      <c r="H124" s="66"/>
      <c r="I124" s="67"/>
      <c r="J124" s="66"/>
      <c r="K124" s="67"/>
    </row>
    <row r="125" spans="1:11" ht="14.25" customHeight="1" x14ac:dyDescent="0.3">
      <c r="A125" s="40">
        <v>44652</v>
      </c>
      <c r="B125" s="15">
        <v>21646046</v>
      </c>
      <c r="C125" s="16">
        <f t="shared" si="4"/>
        <v>5.9149762802529926E-2</v>
      </c>
      <c r="D125" s="15">
        <v>6891143</v>
      </c>
      <c r="E125" s="16">
        <f t="shared" si="5"/>
        <v>5.430773152138757E-2</v>
      </c>
      <c r="F125" s="43">
        <f t="shared" si="3"/>
        <v>0.31835574035091674</v>
      </c>
      <c r="H125" s="66"/>
      <c r="I125" s="67"/>
      <c r="J125" s="66"/>
      <c r="K125" s="67"/>
    </row>
    <row r="126" spans="1:11" ht="14.25" customHeight="1" x14ac:dyDescent="0.3">
      <c r="A126" s="40">
        <v>44682</v>
      </c>
      <c r="B126" s="15">
        <v>24644987</v>
      </c>
      <c r="C126" s="16">
        <f t="shared" si="4"/>
        <v>0.15916781819196912</v>
      </c>
      <c r="D126" s="15">
        <v>8218360</v>
      </c>
      <c r="E126" s="16">
        <f t="shared" si="5"/>
        <v>0.19515930784431101</v>
      </c>
      <c r="F126" s="43">
        <f t="shared" si="3"/>
        <v>0.33346984520624823</v>
      </c>
    </row>
    <row r="127" spans="1:11" ht="14.25" customHeight="1" x14ac:dyDescent="0.3">
      <c r="A127" s="40">
        <v>44713</v>
      </c>
      <c r="B127" s="15">
        <v>25017467</v>
      </c>
      <c r="C127" s="16">
        <f t="shared" si="4"/>
        <v>8.5427968748657657E-2</v>
      </c>
      <c r="D127" s="15">
        <v>8459592</v>
      </c>
      <c r="E127" s="16">
        <f t="shared" si="5"/>
        <v>8.8504579917331405E-2</v>
      </c>
      <c r="F127" s="43">
        <f t="shared" si="3"/>
        <v>0.33814742315838769</v>
      </c>
    </row>
    <row r="128" spans="1:11" ht="14.25" customHeight="1" x14ac:dyDescent="0.3">
      <c r="A128" s="40">
        <v>44743</v>
      </c>
      <c r="B128" s="15">
        <v>25059369</v>
      </c>
      <c r="C128" s="16">
        <f t="shared" si="4"/>
        <v>8.3707905255769655E-2</v>
      </c>
      <c r="D128" s="15">
        <v>8643874</v>
      </c>
      <c r="E128" s="16">
        <f t="shared" si="5"/>
        <v>8.6892705251752522E-2</v>
      </c>
      <c r="F128" s="43">
        <f t="shared" si="3"/>
        <v>0.3449358202115943</v>
      </c>
    </row>
    <row r="129" spans="1:6" ht="14.25" customHeight="1" x14ac:dyDescent="0.3">
      <c r="A129" s="40">
        <v>44774</v>
      </c>
      <c r="B129" s="15">
        <v>24207870</v>
      </c>
      <c r="C129" s="16">
        <f t="shared" si="4"/>
        <v>0.11521985676939961</v>
      </c>
      <c r="D129" s="15">
        <v>8594621</v>
      </c>
      <c r="E129" s="16">
        <f t="shared" si="5"/>
        <v>0.14934247891007302</v>
      </c>
      <c r="F129" s="43">
        <f t="shared" si="3"/>
        <v>0.35503416864019843</v>
      </c>
    </row>
    <row r="130" spans="1:6" ht="14.25" customHeight="1" x14ac:dyDescent="0.3">
      <c r="A130" s="40">
        <v>44805</v>
      </c>
      <c r="B130" s="15">
        <v>26828104</v>
      </c>
      <c r="C130" s="16">
        <f>IF(B130&lt;&gt;"",B130/B188-100%,"")</f>
        <v>0.10789033480928967</v>
      </c>
      <c r="D130" s="15">
        <v>9413171</v>
      </c>
      <c r="E130" s="16">
        <f>IF(D130&lt;&gt;"",D130/D188-100%,"")</f>
        <v>9.2127450686926737E-2</v>
      </c>
      <c r="F130" s="43">
        <f>IF(D130&lt;&gt;"",D130/B130,"")</f>
        <v>0.35086978192719098</v>
      </c>
    </row>
    <row r="131" spans="1:6" ht="14.25" customHeight="1" x14ac:dyDescent="0.3">
      <c r="A131" s="40">
        <v>44835</v>
      </c>
      <c r="B131" s="15">
        <v>25944081</v>
      </c>
      <c r="C131" s="16">
        <f>IF(B131&lt;&gt;"",B131/B189-100%,"")</f>
        <v>0.1343703479385101</v>
      </c>
      <c r="D131" s="15">
        <v>9056152</v>
      </c>
      <c r="E131" s="16">
        <f>IF(D131&lt;&gt;"",D131/D189-100%,"")</f>
        <v>0.13729162614023949</v>
      </c>
      <c r="F131" s="43">
        <f>IF(D131&lt;&gt;"",D131/B131,"")</f>
        <v>0.34906428175274351</v>
      </c>
    </row>
    <row r="132" spans="1:6" ht="14.25" customHeight="1" x14ac:dyDescent="0.3">
      <c r="A132" s="40">
        <v>44866</v>
      </c>
      <c r="B132" s="15">
        <v>28036014</v>
      </c>
      <c r="C132" s="16">
        <f>IF(B132&lt;&gt;"",B132/B190-100%,"")</f>
        <v>9.9115587964996088E-2</v>
      </c>
      <c r="D132" s="15">
        <v>9400418</v>
      </c>
      <c r="E132" s="16">
        <f>IF(D132&lt;&gt;"",D132/D190-100%,"")</f>
        <v>7.9726565663120752E-2</v>
      </c>
      <c r="F132" s="43">
        <f>IF(D132&lt;&gt;"",D132/B132,"")</f>
        <v>0.33529794927338813</v>
      </c>
    </row>
    <row r="133" spans="1:6" ht="14.25" customHeight="1" x14ac:dyDescent="0.3">
      <c r="A133" s="40">
        <v>44896</v>
      </c>
      <c r="B133" s="15">
        <v>22872934</v>
      </c>
      <c r="C133" s="16">
        <f>IF(B133&lt;&gt;"",B133/B191-100%,"")</f>
        <v>5.0809807653884986E-2</v>
      </c>
      <c r="D133" s="15">
        <v>7137106</v>
      </c>
      <c r="E133" s="16">
        <f>IF(D133&lt;&gt;"",D133/D191-100%,"")</f>
        <v>4.0164593363915424E-2</v>
      </c>
      <c r="F133" s="43">
        <f>IF(D133&lt;&gt;"",D133/B133,"")</f>
        <v>0.3120328157288435</v>
      </c>
    </row>
    <row r="135" spans="1:6" ht="12" customHeight="1" x14ac:dyDescent="0.3">
      <c r="A135" s="17" t="s">
        <v>54</v>
      </c>
      <c r="E135" s="17" t="s">
        <v>60</v>
      </c>
    </row>
    <row r="136" spans="1:6" ht="12" customHeight="1" x14ac:dyDescent="0.3">
      <c r="A136" s="17" t="s">
        <v>55</v>
      </c>
    </row>
    <row r="137" spans="1:6" s="17" customFormat="1" ht="13.5" customHeight="1" x14ac:dyDescent="0.3">
      <c r="A137" s="17" t="s">
        <v>123</v>
      </c>
    </row>
    <row r="138" spans="1:6" s="17" customFormat="1" ht="13.5" x14ac:dyDescent="0.3"/>
    <row r="139" spans="1:6" s="17" customFormat="1" ht="13.5" x14ac:dyDescent="0.3">
      <c r="A139" s="17" t="s">
        <v>23</v>
      </c>
    </row>
    <row r="140" spans="1:6" s="17" customFormat="1" ht="13.5" x14ac:dyDescent="0.3"/>
    <row r="141" spans="1:6" s="17" customFormat="1" ht="13.5" x14ac:dyDescent="0.3">
      <c r="A141" s="17" t="s">
        <v>111</v>
      </c>
    </row>
    <row r="142" spans="1:6" s="17" customFormat="1" ht="13.5" x14ac:dyDescent="0.3">
      <c r="A142" s="17" t="s">
        <v>112</v>
      </c>
    </row>
    <row r="143" spans="1:6" s="17" customFormat="1" ht="13.5" x14ac:dyDescent="0.3">
      <c r="A143" s="17" t="s">
        <v>113</v>
      </c>
    </row>
    <row r="144" spans="1:6" s="17" customFormat="1" ht="13.5" x14ac:dyDescent="0.3">
      <c r="A144" s="17" t="s">
        <v>114</v>
      </c>
    </row>
    <row r="145" spans="1:1" s="17" customFormat="1" ht="13.5" x14ac:dyDescent="0.3">
      <c r="A145" s="17" t="s">
        <v>115</v>
      </c>
    </row>
    <row r="146" spans="1:1" s="17" customFormat="1" ht="13.5" x14ac:dyDescent="0.3"/>
    <row r="147" spans="1:1" s="17" customFormat="1" ht="13.5" x14ac:dyDescent="0.3"/>
    <row r="148" spans="1:1" s="17" customFormat="1" ht="13.5" x14ac:dyDescent="0.3"/>
    <row r="149" spans="1:1" s="17" customFormat="1" ht="13.5" x14ac:dyDescent="0.3"/>
    <row r="150" spans="1:1" s="17" customFormat="1" ht="13.5" x14ac:dyDescent="0.3"/>
    <row r="151" spans="1:1" s="17" customFormat="1" ht="13.5" x14ac:dyDescent="0.3"/>
    <row r="152" spans="1:1" s="17" customFormat="1" ht="13.5" x14ac:dyDescent="0.3"/>
    <row r="153" spans="1:1" s="17" customFormat="1" ht="13.5" x14ac:dyDescent="0.3"/>
    <row r="154" spans="1:1" s="17" customFormat="1" ht="13.5" x14ac:dyDescent="0.3"/>
    <row r="155" spans="1:1" s="17" customFormat="1" ht="13.5" x14ac:dyDescent="0.3"/>
    <row r="156" spans="1:1" s="17" customFormat="1" ht="13.5" x14ac:dyDescent="0.3"/>
    <row r="157" spans="1:1" s="17" customFormat="1" ht="13.5" x14ac:dyDescent="0.3"/>
    <row r="158" spans="1:1" s="17" customFormat="1" ht="13.5" x14ac:dyDescent="0.3"/>
    <row r="159" spans="1:1" s="17" customFormat="1" ht="13.5" x14ac:dyDescent="0.3"/>
    <row r="160" spans="1:1" s="17" customFormat="1" ht="13.5" x14ac:dyDescent="0.3"/>
    <row r="161" s="17" customFormat="1" ht="13.5" x14ac:dyDescent="0.3"/>
    <row r="162" s="17" customFormat="1" ht="13.5" x14ac:dyDescent="0.3"/>
    <row r="163" s="17" customFormat="1" ht="13.5" x14ac:dyDescent="0.3"/>
    <row r="164" s="17" customFormat="1" ht="13.5" x14ac:dyDescent="0.3"/>
    <row r="165" s="17" customFormat="1" ht="13.5" x14ac:dyDescent="0.3"/>
    <row r="166" s="17" customFormat="1" ht="13.5" x14ac:dyDescent="0.3"/>
    <row r="167" s="17" customFormat="1" ht="13.5" x14ac:dyDescent="0.3"/>
    <row r="168" s="17" customFormat="1" ht="13.5" x14ac:dyDescent="0.3"/>
    <row r="169" s="17" customFormat="1" ht="13.5" x14ac:dyDescent="0.3"/>
    <row r="170" s="17" customFormat="1" ht="13.5" x14ac:dyDescent="0.3"/>
    <row r="171" s="17" customFormat="1" ht="13.5" x14ac:dyDescent="0.3"/>
    <row r="172" ht="13.5" customHeight="1" x14ac:dyDescent="0.3"/>
    <row r="173" ht="13.5" customHeight="1" x14ac:dyDescent="0.3"/>
    <row r="174" s="17" customFormat="1" ht="13.5" x14ac:dyDescent="0.3"/>
    <row r="175" s="17" customFormat="1" ht="13.5" x14ac:dyDescent="0.3"/>
    <row r="176" s="17" customFormat="1" ht="13.5" x14ac:dyDescent="0.3"/>
    <row r="177" spans="1:11" ht="18" x14ac:dyDescent="0.35">
      <c r="A177" s="11" t="s">
        <v>110</v>
      </c>
    </row>
    <row r="178" spans="1:11" ht="3" customHeight="1" x14ac:dyDescent="0.3"/>
    <row r="179" spans="1:11" ht="21" customHeight="1" x14ac:dyDescent="0.3">
      <c r="A179" s="13" t="s">
        <v>0</v>
      </c>
      <c r="B179" s="13" t="s">
        <v>18</v>
      </c>
      <c r="C179" s="13" t="s">
        <v>19</v>
      </c>
      <c r="D179" s="13" t="s">
        <v>20</v>
      </c>
      <c r="E179" s="13" t="s">
        <v>19</v>
      </c>
      <c r="F179" s="13" t="s">
        <v>21</v>
      </c>
    </row>
    <row r="180" spans="1:11" ht="14.25" customHeight="1" x14ac:dyDescent="0.3">
      <c r="A180" s="40">
        <v>44197</v>
      </c>
      <c r="B180" s="15">
        <v>10004056</v>
      </c>
      <c r="C180" s="16">
        <v>-6.9000000000000006E-2</v>
      </c>
      <c r="D180" s="15">
        <v>3085867</v>
      </c>
      <c r="E180" s="16">
        <v>-2.4E-2</v>
      </c>
      <c r="F180" s="43">
        <v>0.30846158797991535</v>
      </c>
      <c r="H180" s="66"/>
      <c r="I180" s="67"/>
      <c r="J180" s="66"/>
      <c r="K180" s="67"/>
    </row>
    <row r="181" spans="1:11" ht="14.25" customHeight="1" x14ac:dyDescent="0.3">
      <c r="A181" s="40">
        <v>44228</v>
      </c>
      <c r="B181" s="15">
        <v>13392694</v>
      </c>
      <c r="C181" s="16">
        <v>1.9E-2</v>
      </c>
      <c r="D181" s="15">
        <v>4054472</v>
      </c>
      <c r="E181" s="16">
        <v>0.108</v>
      </c>
      <c r="F181" s="43">
        <v>0.30273759708091591</v>
      </c>
      <c r="H181" s="66"/>
      <c r="I181" s="67"/>
      <c r="J181" s="66"/>
      <c r="K181" s="67"/>
    </row>
    <row r="182" spans="1:11" ht="14.25" customHeight="1" x14ac:dyDescent="0.3">
      <c r="A182" s="40">
        <v>44256</v>
      </c>
      <c r="B182" s="15">
        <v>19400580</v>
      </c>
      <c r="C182" s="16">
        <v>0.36099999999999999</v>
      </c>
      <c r="D182" s="15">
        <v>6353359</v>
      </c>
      <c r="E182" s="16">
        <v>0.64400000000000002</v>
      </c>
      <c r="F182" s="43">
        <v>0.32748294123165389</v>
      </c>
      <c r="H182" s="66"/>
      <c r="I182" s="67"/>
      <c r="J182" s="66"/>
      <c r="K182" s="67"/>
    </row>
    <row r="183" spans="1:11" ht="14.25" customHeight="1" x14ac:dyDescent="0.3">
      <c r="A183" s="40">
        <v>44287</v>
      </c>
      <c r="B183" s="15">
        <v>20437191</v>
      </c>
      <c r="C183" s="16">
        <v>0.44700000000000001</v>
      </c>
      <c r="D183" s="15">
        <v>6536178</v>
      </c>
      <c r="E183" s="16">
        <v>0.52</v>
      </c>
      <c r="F183" s="43">
        <v>0.31981782623649208</v>
      </c>
      <c r="H183" s="66"/>
      <c r="I183" s="67"/>
      <c r="J183" s="66"/>
      <c r="K183" s="67"/>
    </row>
    <row r="184" spans="1:11" ht="14.25" customHeight="1" x14ac:dyDescent="0.3">
      <c r="A184" s="40">
        <v>44317</v>
      </c>
      <c r="B184" s="15">
        <v>21260931</v>
      </c>
      <c r="C184" s="16">
        <v>0.189</v>
      </c>
      <c r="D184" s="15">
        <v>6876372</v>
      </c>
      <c r="E184" s="16">
        <v>0.15</v>
      </c>
      <c r="F184" s="43">
        <v>0.32342760531041653</v>
      </c>
    </row>
    <row r="185" spans="1:11" ht="14.25" customHeight="1" x14ac:dyDescent="0.3">
      <c r="A185" s="40">
        <v>44348</v>
      </c>
      <c r="B185" s="15">
        <v>23048482</v>
      </c>
      <c r="C185" s="16">
        <v>0.18099999999999999</v>
      </c>
      <c r="D185" s="15">
        <v>7771756</v>
      </c>
      <c r="E185" s="16">
        <v>0.21199999999999999</v>
      </c>
      <c r="F185" s="43">
        <v>0.3371916640757513</v>
      </c>
    </row>
    <row r="186" spans="1:11" ht="14.25" customHeight="1" x14ac:dyDescent="0.3">
      <c r="A186" s="40">
        <v>44378</v>
      </c>
      <c r="B186" s="15">
        <v>23123730</v>
      </c>
      <c r="C186" s="16">
        <v>7.0000000000000007E-2</v>
      </c>
      <c r="D186" s="15">
        <v>7952831</v>
      </c>
      <c r="E186" s="16">
        <v>5.2999999999999999E-2</v>
      </c>
      <c r="F186" s="43">
        <v>0.34392509339972399</v>
      </c>
    </row>
    <row r="187" spans="1:11" ht="14.25" customHeight="1" x14ac:dyDescent="0.3">
      <c r="A187" s="40">
        <v>44409</v>
      </c>
      <c r="B187" s="15">
        <v>21706814</v>
      </c>
      <c r="C187" s="16">
        <v>0.107</v>
      </c>
      <c r="D187" s="15">
        <v>7477859</v>
      </c>
      <c r="E187" s="16">
        <v>9.6000000000000002E-2</v>
      </c>
      <c r="F187" s="43">
        <v>0.34449362306232506</v>
      </c>
    </row>
    <row r="188" spans="1:11" ht="14.25" customHeight="1" x14ac:dyDescent="0.3">
      <c r="A188" s="40">
        <v>44440</v>
      </c>
      <c r="B188" s="15">
        <v>24215487</v>
      </c>
      <c r="C188" s="16">
        <v>8.5999999999999993E-2</v>
      </c>
      <c r="D188" s="15">
        <v>8619114</v>
      </c>
      <c r="E188" s="16">
        <v>6.4000000000000001E-2</v>
      </c>
      <c r="F188" s="43">
        <v>0.35593395251559468</v>
      </c>
    </row>
    <row r="189" spans="1:11" ht="14.25" customHeight="1" x14ac:dyDescent="0.3">
      <c r="A189" s="40">
        <v>44470</v>
      </c>
      <c r="B189" s="15">
        <v>22870909</v>
      </c>
      <c r="C189" s="16">
        <v>3.1E-2</v>
      </c>
      <c r="D189" s="15">
        <v>7962911</v>
      </c>
      <c r="E189" s="16">
        <v>4.3999999999999997E-2</v>
      </c>
      <c r="F189" s="43">
        <v>0.34816766574516123</v>
      </c>
    </row>
    <row r="190" spans="1:11" ht="14.25" customHeight="1" x14ac:dyDescent="0.3">
      <c r="A190" s="40">
        <v>44501</v>
      </c>
      <c r="B190" s="15">
        <v>25507794</v>
      </c>
      <c r="C190" s="16">
        <v>9.8000000000000004E-2</v>
      </c>
      <c r="D190" s="15">
        <v>8706295</v>
      </c>
      <c r="E190" s="16">
        <v>0.10199999999999999</v>
      </c>
      <c r="F190" s="43">
        <v>0.3413190101817507</v>
      </c>
    </row>
    <row r="191" spans="1:11" ht="14.25" customHeight="1" x14ac:dyDescent="0.3">
      <c r="A191" s="40">
        <v>44531</v>
      </c>
      <c r="B191" s="15">
        <v>21766959</v>
      </c>
      <c r="C191" s="16">
        <v>0.16400000000000001</v>
      </c>
      <c r="D191" s="15">
        <v>6861516</v>
      </c>
      <c r="E191" s="16">
        <v>0.21</v>
      </c>
      <c r="F191" s="43">
        <v>0.30226072369283213</v>
      </c>
    </row>
    <row r="193" spans="1:5" ht="12" customHeight="1" x14ac:dyDescent="0.3">
      <c r="A193" s="17" t="s">
        <v>54</v>
      </c>
      <c r="E193" s="17" t="s">
        <v>60</v>
      </c>
    </row>
    <row r="194" spans="1:5" ht="12" customHeight="1" x14ac:dyDescent="0.3">
      <c r="A194" s="17" t="s">
        <v>55</v>
      </c>
    </row>
    <row r="195" spans="1:5" s="17" customFormat="1" ht="13.5" customHeight="1" x14ac:dyDescent="0.3">
      <c r="A195" s="17" t="s">
        <v>123</v>
      </c>
    </row>
    <row r="196" spans="1:5" s="17" customFormat="1" ht="13.5" x14ac:dyDescent="0.3"/>
    <row r="197" spans="1:5" s="17" customFormat="1" ht="13.5" x14ac:dyDescent="0.3">
      <c r="A197" s="17" t="s">
        <v>23</v>
      </c>
    </row>
    <row r="198" spans="1:5" s="17" customFormat="1" ht="13.5" x14ac:dyDescent="0.3"/>
    <row r="199" spans="1:5" s="17" customFormat="1" ht="13.5" x14ac:dyDescent="0.3">
      <c r="A199" s="17" t="s">
        <v>111</v>
      </c>
    </row>
    <row r="200" spans="1:5" s="17" customFormat="1" ht="13.5" x14ac:dyDescent="0.3">
      <c r="A200" s="17" t="s">
        <v>112</v>
      </c>
    </row>
    <row r="201" spans="1:5" s="17" customFormat="1" ht="13.5" x14ac:dyDescent="0.3">
      <c r="A201" s="17" t="s">
        <v>113</v>
      </c>
    </row>
    <row r="202" spans="1:5" s="17" customFormat="1" ht="13.5" x14ac:dyDescent="0.3">
      <c r="A202" s="17" t="s">
        <v>114</v>
      </c>
    </row>
    <row r="203" spans="1:5" s="17" customFormat="1" ht="13.5" x14ac:dyDescent="0.3">
      <c r="A203" s="17" t="s">
        <v>115</v>
      </c>
    </row>
    <row r="204" spans="1:5" s="17" customFormat="1" ht="13.5" x14ac:dyDescent="0.3"/>
    <row r="205" spans="1:5" s="17" customFormat="1" ht="13.5" x14ac:dyDescent="0.3"/>
    <row r="206" spans="1:5" s="17" customFormat="1" ht="13.5" x14ac:dyDescent="0.3"/>
    <row r="207" spans="1:5" s="17" customFormat="1" ht="13.5" x14ac:dyDescent="0.3"/>
    <row r="208" spans="1:5" s="17" customFormat="1" ht="13.5" x14ac:dyDescent="0.3"/>
    <row r="209" s="17" customFormat="1" ht="13.5" x14ac:dyDescent="0.3"/>
    <row r="210" s="17" customFormat="1" ht="13.5" x14ac:dyDescent="0.3"/>
    <row r="211" s="17" customFormat="1" ht="13.5" x14ac:dyDescent="0.3"/>
    <row r="212" s="17" customFormat="1" ht="13.5" x14ac:dyDescent="0.3"/>
    <row r="213" s="17" customFormat="1" ht="13.5" x14ac:dyDescent="0.3"/>
    <row r="214" s="17" customFormat="1" ht="13.5" x14ac:dyDescent="0.3"/>
    <row r="215" s="17" customFormat="1" ht="13.5" x14ac:dyDescent="0.3"/>
    <row r="216" s="17" customFormat="1" ht="13.5" x14ac:dyDescent="0.3"/>
    <row r="217" s="17" customFormat="1" ht="13.5" x14ac:dyDescent="0.3"/>
    <row r="218" s="17" customFormat="1" ht="13.5" x14ac:dyDescent="0.3"/>
    <row r="219" s="17" customFormat="1" ht="13.5" x14ac:dyDescent="0.3"/>
    <row r="220" s="17" customFormat="1" ht="13.5" x14ac:dyDescent="0.3"/>
    <row r="221" s="17" customFormat="1" ht="13.5" x14ac:dyDescent="0.3"/>
    <row r="222" s="17" customFormat="1" ht="13.5" x14ac:dyDescent="0.3"/>
    <row r="223" s="17" customFormat="1" ht="13.5" x14ac:dyDescent="0.3"/>
    <row r="224" s="17" customFormat="1" ht="13.5" x14ac:dyDescent="0.3"/>
    <row r="225" spans="1:11" s="17" customFormat="1" ht="13.5" x14ac:dyDescent="0.3"/>
    <row r="226" spans="1:11" s="17" customFormat="1" ht="13.5" x14ac:dyDescent="0.3"/>
    <row r="227" spans="1:11" s="17" customFormat="1" ht="13.5" x14ac:dyDescent="0.3"/>
    <row r="228" spans="1:11" s="17" customFormat="1" ht="13.5" x14ac:dyDescent="0.3"/>
    <row r="229" spans="1:11" s="17" customFormat="1" ht="13.5" x14ac:dyDescent="0.3"/>
    <row r="230" spans="1:11" ht="13.5" customHeight="1" x14ac:dyDescent="0.3"/>
    <row r="231" spans="1:11" ht="13.5" customHeight="1" x14ac:dyDescent="0.3"/>
    <row r="232" spans="1:11" s="17" customFormat="1" ht="13.5" x14ac:dyDescent="0.3"/>
    <row r="233" spans="1:11" s="17" customFormat="1" ht="13.5" x14ac:dyDescent="0.3"/>
    <row r="234" spans="1:11" s="17" customFormat="1" ht="13.5" x14ac:dyDescent="0.3"/>
    <row r="235" spans="1:11" ht="18" x14ac:dyDescent="0.35">
      <c r="A235" s="11" t="s">
        <v>108</v>
      </c>
    </row>
    <row r="236" spans="1:11" ht="3" customHeight="1" x14ac:dyDescent="0.3"/>
    <row r="237" spans="1:11" ht="21" customHeight="1" x14ac:dyDescent="0.3">
      <c r="A237" s="13" t="s">
        <v>0</v>
      </c>
      <c r="B237" s="13" t="s">
        <v>18</v>
      </c>
      <c r="C237" s="13" t="s">
        <v>19</v>
      </c>
      <c r="D237" s="13" t="s">
        <v>20</v>
      </c>
      <c r="E237" s="13" t="s">
        <v>19</v>
      </c>
      <c r="F237" s="13" t="s">
        <v>21</v>
      </c>
    </row>
    <row r="238" spans="1:11" ht="14.25" customHeight="1" x14ac:dyDescent="0.3">
      <c r="A238" s="40">
        <v>43831</v>
      </c>
      <c r="B238" s="15">
        <v>10549957</v>
      </c>
      <c r="C238" s="16">
        <f>IF(B238&lt;&gt;"",B238/B296-100%,"")</f>
        <v>5.1226108298253248E-2</v>
      </c>
      <c r="D238" s="15">
        <v>3223285</v>
      </c>
      <c r="E238" s="16">
        <f>IF(D238&lt;&gt;"",D238/D296-100%,"")</f>
        <v>8.1966393194720988E-2</v>
      </c>
      <c r="F238" s="43">
        <f t="shared" ref="F238:F245" si="6">IF(D238&lt;&gt;"",D238/B238,"")</f>
        <v>0.3055258898211623</v>
      </c>
      <c r="H238" s="66"/>
      <c r="I238" s="67"/>
      <c r="J238" s="66"/>
      <c r="K238" s="67"/>
    </row>
    <row r="239" spans="1:11" ht="14.25" customHeight="1" x14ac:dyDescent="0.3">
      <c r="A239" s="40">
        <v>43862</v>
      </c>
      <c r="B239" s="15">
        <v>12869003</v>
      </c>
      <c r="C239" s="16">
        <f t="shared" ref="C239:C245" si="7">IF(B239&lt;&gt;"",B239/B297-100%,"")</f>
        <v>9.7756802866160619E-2</v>
      </c>
      <c r="D239" s="15">
        <v>3653683</v>
      </c>
      <c r="E239" s="16">
        <f t="shared" ref="E239:E245" si="8">IF(D239&lt;&gt;"",D239/D297-100%,"")</f>
        <v>0.10438858747809698</v>
      </c>
      <c r="F239" s="43">
        <f t="shared" si="6"/>
        <v>0.28391344690804721</v>
      </c>
      <c r="H239" s="66"/>
      <c r="I239" s="67"/>
      <c r="J239" s="66"/>
      <c r="K239" s="67"/>
    </row>
    <row r="240" spans="1:11" ht="14.25" customHeight="1" x14ac:dyDescent="0.3">
      <c r="A240" s="40">
        <v>43891</v>
      </c>
      <c r="B240" s="15">
        <v>13938700</v>
      </c>
      <c r="C240" s="16">
        <f t="shared" si="7"/>
        <v>-9.2460055240089822E-2</v>
      </c>
      <c r="D240" s="15">
        <v>3781512</v>
      </c>
      <c r="E240" s="16">
        <f t="shared" si="8"/>
        <v>-0.14031067389062579</v>
      </c>
      <c r="F240" s="43">
        <f t="shared" si="6"/>
        <v>0.27129588842574986</v>
      </c>
      <c r="H240" s="66"/>
      <c r="I240" s="67"/>
      <c r="J240" s="66"/>
      <c r="K240" s="67"/>
    </row>
    <row r="241" spans="1:11" ht="14.25" customHeight="1" x14ac:dyDescent="0.3">
      <c r="A241" s="40">
        <v>43922</v>
      </c>
      <c r="B241" s="15">
        <v>13998753</v>
      </c>
      <c r="C241" s="16">
        <f t="shared" si="7"/>
        <v>-0.20934281950422284</v>
      </c>
      <c r="D241" s="15">
        <v>4264760</v>
      </c>
      <c r="E241" s="16">
        <f t="shared" si="8"/>
        <v>-0.25263105321864265</v>
      </c>
      <c r="F241" s="43">
        <f t="shared" si="6"/>
        <v>0.30465285015029553</v>
      </c>
      <c r="H241" s="66"/>
      <c r="I241" s="67"/>
      <c r="J241" s="66"/>
      <c r="K241" s="67"/>
    </row>
    <row r="242" spans="1:11" ht="14.25" customHeight="1" x14ac:dyDescent="0.3">
      <c r="A242" s="40">
        <v>43952</v>
      </c>
      <c r="B242" s="15">
        <v>17614687</v>
      </c>
      <c r="C242" s="16">
        <f t="shared" si="7"/>
        <v>-6.9064732992821121E-2</v>
      </c>
      <c r="D242" s="15">
        <v>5925525</v>
      </c>
      <c r="E242" s="16">
        <f t="shared" si="8"/>
        <v>-3.3877487932283179E-2</v>
      </c>
      <c r="F242" s="43">
        <f t="shared" si="6"/>
        <v>0.3363968374799961</v>
      </c>
    </row>
    <row r="243" spans="1:11" ht="14.25" customHeight="1" x14ac:dyDescent="0.3">
      <c r="A243" s="40">
        <v>43983</v>
      </c>
      <c r="B243" s="15">
        <v>19314304</v>
      </c>
      <c r="C243" s="16">
        <f t="shared" si="7"/>
        <v>-6.4766453772624466E-5</v>
      </c>
      <c r="D243" s="15">
        <v>6427838</v>
      </c>
      <c r="E243" s="16">
        <f t="shared" si="8"/>
        <v>-8.0003975506189873E-3</v>
      </c>
      <c r="F243" s="43">
        <f t="shared" si="6"/>
        <v>0.33280194823484188</v>
      </c>
    </row>
    <row r="244" spans="1:11" ht="14.25" customHeight="1" x14ac:dyDescent="0.3">
      <c r="A244" s="40">
        <v>44013</v>
      </c>
      <c r="B244" s="15">
        <v>21397889</v>
      </c>
      <c r="C244" s="16">
        <f t="shared" si="7"/>
        <v>-2.1768484250793252E-2</v>
      </c>
      <c r="D244" s="15">
        <v>7517205</v>
      </c>
      <c r="E244" s="16">
        <f t="shared" si="8"/>
        <v>1.9517456030863745E-2</v>
      </c>
      <c r="F244" s="43">
        <f t="shared" si="6"/>
        <v>0.35130591620509855</v>
      </c>
    </row>
    <row r="245" spans="1:11" ht="14.25" customHeight="1" x14ac:dyDescent="0.3">
      <c r="A245" s="40">
        <v>44044</v>
      </c>
      <c r="B245" s="15">
        <v>19352154</v>
      </c>
      <c r="C245" s="16">
        <f t="shared" si="7"/>
        <v>-9.881155986272705E-3</v>
      </c>
      <c r="D245" s="15">
        <v>6751281</v>
      </c>
      <c r="E245" s="16">
        <f t="shared" si="8"/>
        <v>-2.5914698149286153E-2</v>
      </c>
      <c r="F245" s="43">
        <f t="shared" si="6"/>
        <v>0.34886457600533771</v>
      </c>
    </row>
    <row r="246" spans="1:11" ht="14.25" customHeight="1" x14ac:dyDescent="0.3">
      <c r="A246" s="40">
        <v>44075</v>
      </c>
      <c r="B246" s="15">
        <v>21974041</v>
      </c>
      <c r="C246" s="16">
        <f>IF(B246&lt;&gt;"",B246/B304-100%,"")</f>
        <v>4.721329503756988E-2</v>
      </c>
      <c r="D246" s="15">
        <v>7985216</v>
      </c>
      <c r="E246" s="16">
        <f>IF(D246&lt;&gt;"",D246/D304-100%,"")</f>
        <v>6.5272702435026142E-2</v>
      </c>
      <c r="F246" s="43">
        <f>IF(D246&lt;&gt;"",D246/B246,"")</f>
        <v>0.36339315103671643</v>
      </c>
    </row>
    <row r="247" spans="1:11" ht="14.25" customHeight="1" x14ac:dyDescent="0.3">
      <c r="A247" s="40">
        <v>44105</v>
      </c>
      <c r="B247" s="15">
        <v>21808699</v>
      </c>
      <c r="C247" s="16">
        <f>IF(B247&lt;&gt;"",B247/B305-100%,"")</f>
        <v>-7.2638547497792527E-2</v>
      </c>
      <c r="D247" s="15">
        <v>7555641</v>
      </c>
      <c r="E247" s="16">
        <f>IF(D247&lt;&gt;"",D247/D305-100%,"")</f>
        <v>-3.5401034222804051E-2</v>
      </c>
      <c r="F247" s="43">
        <f>IF(D247&lt;&gt;"",D247/B247,"")</f>
        <v>0.34645079011820007</v>
      </c>
    </row>
    <row r="248" spans="1:11" ht="14.25" customHeight="1" x14ac:dyDescent="0.3">
      <c r="A248" s="40">
        <v>44136</v>
      </c>
      <c r="B248" s="15">
        <v>22750203</v>
      </c>
      <c r="C248" s="16">
        <f>IF(B248&lt;&gt;"",B248/B306-100%,"")</f>
        <v>6.880822603847303E-2</v>
      </c>
      <c r="D248" s="15">
        <v>7772035</v>
      </c>
      <c r="E248" s="16">
        <f>IF(D248&lt;&gt;"",D248/D306-100%,"")</f>
        <v>8.2007803173476113E-2</v>
      </c>
      <c r="F248" s="43">
        <f>IF(D248&lt;&gt;"",D248/B248,"")</f>
        <v>0.34162486374297407</v>
      </c>
    </row>
    <row r="249" spans="1:11" ht="14.25" customHeight="1" x14ac:dyDescent="0.3">
      <c r="A249" s="40">
        <v>44166</v>
      </c>
      <c r="B249" s="15">
        <v>18181736</v>
      </c>
      <c r="C249" s="16">
        <f>IF(B249&lt;&gt;"",B249/B307-100%,"")</f>
        <v>-6.8454953081869552E-2</v>
      </c>
      <c r="D249" s="15">
        <v>5529180</v>
      </c>
      <c r="E249" s="16">
        <f>IF(D249&lt;&gt;"",D249/D307-100%,"")</f>
        <v>-3.7537596867581957E-2</v>
      </c>
      <c r="F249" s="43">
        <f>IF(D249&lt;&gt;"",D249/B249,"")</f>
        <v>0.30410627456036099</v>
      </c>
    </row>
    <row r="251" spans="1:11" ht="12" customHeight="1" x14ac:dyDescent="0.3">
      <c r="A251" s="17" t="s">
        <v>54</v>
      </c>
      <c r="E251" s="17" t="s">
        <v>60</v>
      </c>
    </row>
    <row r="252" spans="1:11" ht="12" customHeight="1" x14ac:dyDescent="0.3">
      <c r="A252" s="17" t="s">
        <v>55</v>
      </c>
    </row>
    <row r="253" spans="1:11" s="17" customFormat="1" ht="13.5" customHeight="1" x14ac:dyDescent="0.3">
      <c r="A253" s="17" t="s">
        <v>123</v>
      </c>
    </row>
    <row r="254" spans="1:11" s="17" customFormat="1" ht="13.5" x14ac:dyDescent="0.3"/>
    <row r="255" spans="1:11" s="17" customFormat="1" ht="13.5" x14ac:dyDescent="0.3">
      <c r="A255" s="17" t="s">
        <v>23</v>
      </c>
    </row>
    <row r="256" spans="1:11" s="17" customFormat="1" ht="13.5" x14ac:dyDescent="0.3"/>
    <row r="257" s="17" customFormat="1" ht="13.5" x14ac:dyDescent="0.3"/>
    <row r="258" s="17" customFormat="1" ht="13.5" x14ac:dyDescent="0.3"/>
    <row r="259" s="17" customFormat="1" ht="13.5" x14ac:dyDescent="0.3"/>
    <row r="260" s="17" customFormat="1" ht="13.5" x14ac:dyDescent="0.3"/>
    <row r="261" s="17" customFormat="1" ht="13.5" x14ac:dyDescent="0.3"/>
    <row r="262" s="17" customFormat="1" ht="13.5" x14ac:dyDescent="0.3"/>
    <row r="263" s="17" customFormat="1" ht="13.5" x14ac:dyDescent="0.3"/>
    <row r="264" s="17" customFormat="1" ht="13.5" x14ac:dyDescent="0.3"/>
    <row r="265" s="17" customFormat="1" ht="13.5" x14ac:dyDescent="0.3"/>
    <row r="266" s="17" customFormat="1" ht="13.5" x14ac:dyDescent="0.3"/>
    <row r="267" s="17" customFormat="1" ht="13.5" x14ac:dyDescent="0.3"/>
    <row r="268" s="17" customFormat="1" ht="13.5" x14ac:dyDescent="0.3"/>
    <row r="269" s="17" customFormat="1" ht="13.5" x14ac:dyDescent="0.3"/>
    <row r="270" s="17" customFormat="1" ht="13.5" x14ac:dyDescent="0.3"/>
    <row r="271" s="17" customFormat="1" ht="13.5" x14ac:dyDescent="0.3"/>
    <row r="272" s="17" customFormat="1" ht="13.5" x14ac:dyDescent="0.3"/>
    <row r="273" s="17" customFormat="1" ht="13.5" x14ac:dyDescent="0.3"/>
    <row r="274" s="17" customFormat="1" ht="13.5" x14ac:dyDescent="0.3"/>
    <row r="275" s="17" customFormat="1" ht="13.5" x14ac:dyDescent="0.3"/>
    <row r="276" s="17" customFormat="1" ht="13.5" x14ac:dyDescent="0.3"/>
    <row r="277" s="17" customFormat="1" ht="13.5" x14ac:dyDescent="0.3"/>
    <row r="278" s="17" customFormat="1" ht="13.5" x14ac:dyDescent="0.3"/>
    <row r="279" s="17" customFormat="1" ht="13.5" x14ac:dyDescent="0.3"/>
    <row r="280" s="17" customFormat="1" ht="13.5" x14ac:dyDescent="0.3"/>
    <row r="281" s="17" customFormat="1" ht="13.5" x14ac:dyDescent="0.3"/>
    <row r="282" s="17" customFormat="1" ht="13.5" x14ac:dyDescent="0.3"/>
    <row r="283" s="17" customFormat="1" ht="13.5" x14ac:dyDescent="0.3"/>
    <row r="284" s="17" customFormat="1" ht="13.5" x14ac:dyDescent="0.3"/>
    <row r="285" s="17" customFormat="1" ht="13.5" x14ac:dyDescent="0.3"/>
    <row r="286" s="17" customFormat="1" ht="13.5" x14ac:dyDescent="0.3"/>
    <row r="287" s="17" customFormat="1" ht="13.5" x14ac:dyDescent="0.3"/>
    <row r="288" ht="13.5" customHeight="1" x14ac:dyDescent="0.3"/>
    <row r="289" spans="1:11" ht="13.5" customHeight="1" x14ac:dyDescent="0.3"/>
    <row r="290" spans="1:11" s="17" customFormat="1" ht="13.5" x14ac:dyDescent="0.3"/>
    <row r="291" spans="1:11" s="17" customFormat="1" ht="13.5" x14ac:dyDescent="0.3"/>
    <row r="292" spans="1:11" s="17" customFormat="1" ht="13.5" x14ac:dyDescent="0.3"/>
    <row r="293" spans="1:11" ht="18" x14ac:dyDescent="0.35">
      <c r="A293" s="11" t="s">
        <v>106</v>
      </c>
    </row>
    <row r="294" spans="1:11" ht="3" customHeight="1" x14ac:dyDescent="0.3"/>
    <row r="295" spans="1:11" ht="21" customHeight="1" x14ac:dyDescent="0.3">
      <c r="A295" s="13" t="s">
        <v>0</v>
      </c>
      <c r="B295" s="13" t="s">
        <v>18</v>
      </c>
      <c r="C295" s="13" t="s">
        <v>19</v>
      </c>
      <c r="D295" s="13" t="s">
        <v>20</v>
      </c>
      <c r="E295" s="13" t="s">
        <v>19</v>
      </c>
      <c r="F295" s="13" t="s">
        <v>21</v>
      </c>
    </row>
    <row r="296" spans="1:11" ht="14.25" customHeight="1" x14ac:dyDescent="0.3">
      <c r="A296" s="40">
        <v>43466</v>
      </c>
      <c r="B296" s="15">
        <v>10035859</v>
      </c>
      <c r="C296" s="16">
        <f>IF(B296&lt;&gt;"",B296/B354-100%,"")</f>
        <v>0.19153832061735754</v>
      </c>
      <c r="D296" s="15">
        <v>2979099</v>
      </c>
      <c r="E296" s="16">
        <f>IF(D296&lt;&gt;"",D296/D354-100%,"")</f>
        <v>0.15533750906031396</v>
      </c>
      <c r="F296" s="43">
        <f t="shared" ref="F296:F303" si="9">IF(D296&lt;&gt;"",D296/B296,"")</f>
        <v>0.29684544192978402</v>
      </c>
      <c r="H296" s="66"/>
      <c r="I296" s="67"/>
      <c r="J296" s="66"/>
      <c r="K296" s="67"/>
    </row>
    <row r="297" spans="1:11" ht="14.25" customHeight="1" x14ac:dyDescent="0.3">
      <c r="A297" s="40">
        <v>43497</v>
      </c>
      <c r="B297" s="15">
        <v>11723000</v>
      </c>
      <c r="C297" s="16">
        <f t="shared" ref="C297:C303" si="10">IF(B297&lt;&gt;"",B297/B355-100%,"")</f>
        <v>0.18341690001707045</v>
      </c>
      <c r="D297" s="15">
        <v>3308331</v>
      </c>
      <c r="E297" s="16">
        <f t="shared" ref="E297:E303" si="11">IF(D297&lt;&gt;"",D297/D355-100%,"")</f>
        <v>0.18812816709702673</v>
      </c>
      <c r="F297" s="43">
        <f t="shared" si="9"/>
        <v>0.28220856436065855</v>
      </c>
      <c r="H297" s="66"/>
      <c r="I297" s="67"/>
      <c r="J297" s="66"/>
      <c r="K297" s="67"/>
    </row>
    <row r="298" spans="1:11" ht="14.25" customHeight="1" x14ac:dyDescent="0.3">
      <c r="A298" s="40">
        <v>43525</v>
      </c>
      <c r="B298" s="15">
        <v>15358773</v>
      </c>
      <c r="C298" s="16">
        <f t="shared" si="10"/>
        <v>0.17815159634651767</v>
      </c>
      <c r="D298" s="15">
        <v>4398696</v>
      </c>
      <c r="E298" s="16">
        <f t="shared" si="11"/>
        <v>0.12460796432913224</v>
      </c>
      <c r="F298" s="43">
        <f t="shared" si="9"/>
        <v>0.28639631564318324</v>
      </c>
      <c r="H298" s="66"/>
      <c r="I298" s="67"/>
      <c r="J298" s="66"/>
      <c r="K298" s="67"/>
    </row>
    <row r="299" spans="1:11" ht="14.25" customHeight="1" x14ac:dyDescent="0.3">
      <c r="A299" s="40">
        <v>43556</v>
      </c>
      <c r="B299" s="15">
        <v>17705212</v>
      </c>
      <c r="C299" s="16">
        <f t="shared" si="10"/>
        <v>0.15043029671454566</v>
      </c>
      <c r="D299" s="15">
        <v>5706365</v>
      </c>
      <c r="E299" s="16">
        <f t="shared" si="11"/>
        <v>0.16378360067440467</v>
      </c>
      <c r="F299" s="43">
        <f t="shared" si="9"/>
        <v>0.32229859772365332</v>
      </c>
      <c r="H299" s="66"/>
      <c r="I299" s="67"/>
      <c r="J299" s="66"/>
      <c r="K299" s="67"/>
    </row>
    <row r="300" spans="1:11" ht="14.25" customHeight="1" x14ac:dyDescent="0.3">
      <c r="A300" s="40">
        <v>43586</v>
      </c>
      <c r="B300" s="15">
        <v>18921495</v>
      </c>
      <c r="C300" s="16">
        <f t="shared" si="10"/>
        <v>0.10685954763791017</v>
      </c>
      <c r="D300" s="15">
        <v>6133306</v>
      </c>
      <c r="E300" s="16">
        <f t="shared" si="11"/>
        <v>0.10049219134510468</v>
      </c>
      <c r="F300" s="43">
        <f t="shared" si="9"/>
        <v>0.3241448944705479</v>
      </c>
    </row>
    <row r="301" spans="1:11" ht="14.25" customHeight="1" x14ac:dyDescent="0.3">
      <c r="A301" s="40">
        <v>43617</v>
      </c>
      <c r="B301" s="15">
        <v>19315555</v>
      </c>
      <c r="C301" s="16">
        <f t="shared" si="10"/>
        <v>1.251620687048649E-2</v>
      </c>
      <c r="D301" s="15">
        <v>6479678</v>
      </c>
      <c r="E301" s="16">
        <f t="shared" si="11"/>
        <v>2.0964049092533799E-2</v>
      </c>
      <c r="F301" s="43">
        <f t="shared" si="9"/>
        <v>0.33546424112586981</v>
      </c>
    </row>
    <row r="302" spans="1:11" ht="14.25" customHeight="1" x14ac:dyDescent="0.3">
      <c r="A302" s="40">
        <v>43647</v>
      </c>
      <c r="B302" s="15">
        <v>21874054</v>
      </c>
      <c r="C302" s="16">
        <f t="shared" si="10"/>
        <v>0.12050989067550999</v>
      </c>
      <c r="D302" s="15">
        <v>7373297</v>
      </c>
      <c r="E302" s="16">
        <f t="shared" si="11"/>
        <v>0.12981379279593064</v>
      </c>
      <c r="F302" s="43">
        <f t="shared" si="9"/>
        <v>0.33707958296162199</v>
      </c>
    </row>
    <row r="303" spans="1:11" ht="14.25" customHeight="1" x14ac:dyDescent="0.3">
      <c r="A303" s="40">
        <v>43678</v>
      </c>
      <c r="B303" s="15">
        <v>19545284</v>
      </c>
      <c r="C303" s="16">
        <f t="shared" si="10"/>
        <v>7.0354070939046887E-2</v>
      </c>
      <c r="D303" s="15">
        <v>6930893</v>
      </c>
      <c r="E303" s="16">
        <f t="shared" si="11"/>
        <v>0.10998253404068392</v>
      </c>
      <c r="F303" s="43">
        <f t="shared" si="9"/>
        <v>0.3546069220585385</v>
      </c>
    </row>
    <row r="304" spans="1:11" ht="14.25" customHeight="1" x14ac:dyDescent="0.3">
      <c r="A304" s="40">
        <v>43709</v>
      </c>
      <c r="B304" s="15">
        <v>20983348</v>
      </c>
      <c r="C304" s="16">
        <f>IF(B304&lt;&gt;"",B304/B362-100%,"")</f>
        <v>6.2020395636146919E-2</v>
      </c>
      <c r="D304" s="15">
        <v>7495936</v>
      </c>
      <c r="E304" s="16">
        <f>IF(D304&lt;&gt;"",D304/D362-100%,"")</f>
        <v>6.8919668917273302E-2</v>
      </c>
      <c r="F304" s="43">
        <f>IF(D304&lt;&gt;"",D304/B304,"")</f>
        <v>0.35723260177546501</v>
      </c>
    </row>
    <row r="305" spans="1:6" ht="14.25" customHeight="1" x14ac:dyDescent="0.3">
      <c r="A305" s="40">
        <v>43739</v>
      </c>
      <c r="B305" s="15">
        <v>23516935</v>
      </c>
      <c r="C305" s="16">
        <f>IF(B305&lt;&gt;"",B305/B363-100%,"")</f>
        <v>0.1119778029381886</v>
      </c>
      <c r="D305" s="15">
        <v>7832935</v>
      </c>
      <c r="E305" s="16">
        <f>IF(D305&lt;&gt;"",D305/D363-100%,"")</f>
        <v>7.8638983986078603E-2</v>
      </c>
      <c r="F305" s="43">
        <f>IF(D305&lt;&gt;"",D305/B305,"")</f>
        <v>0.3330763554009058</v>
      </c>
    </row>
    <row r="306" spans="1:6" ht="14.25" customHeight="1" x14ac:dyDescent="0.3">
      <c r="A306" s="40">
        <v>43770</v>
      </c>
      <c r="B306" s="15">
        <v>21285580</v>
      </c>
      <c r="C306" s="16">
        <f>IF(B306&lt;&gt;"",B306/B364-100%,"")</f>
        <v>3.2894751208225825E-2</v>
      </c>
      <c r="D306" s="15">
        <v>7182975</v>
      </c>
      <c r="E306" s="16">
        <f>IF(D306&lt;&gt;"",D306/D364-100%,"")</f>
        <v>4.5714310671258307E-2</v>
      </c>
      <c r="F306" s="43">
        <f>IF(D306&lt;&gt;"",D306/B306,"")</f>
        <v>0.33745733026772118</v>
      </c>
    </row>
    <row r="307" spans="1:6" ht="14.25" customHeight="1" x14ac:dyDescent="0.3">
      <c r="A307" s="40">
        <v>43800</v>
      </c>
      <c r="B307" s="15">
        <v>19517828</v>
      </c>
      <c r="C307" s="16">
        <f>IF(B307&lt;&gt;"",B307/B365-100%,"")</f>
        <v>0.12202706628152482</v>
      </c>
      <c r="D307" s="15">
        <v>5744827</v>
      </c>
      <c r="E307" s="16">
        <f>IF(D307&lt;&gt;"",D307/D365-100%,"")</f>
        <v>5.4805449092582892E-2</v>
      </c>
      <c r="F307" s="43">
        <f>IF(D307&lt;&gt;"",D307/B307,"")</f>
        <v>0.29433741295394139</v>
      </c>
    </row>
    <row r="309" spans="1:6" ht="12" customHeight="1" x14ac:dyDescent="0.3">
      <c r="A309" s="17" t="s">
        <v>54</v>
      </c>
      <c r="E309" s="17" t="s">
        <v>60</v>
      </c>
    </row>
    <row r="310" spans="1:6" ht="12" customHeight="1" x14ac:dyDescent="0.3">
      <c r="A310" s="17" t="s">
        <v>55</v>
      </c>
    </row>
    <row r="311" spans="1:6" s="17" customFormat="1" ht="13.5" customHeight="1" x14ac:dyDescent="0.3">
      <c r="A311" s="17" t="s">
        <v>123</v>
      </c>
    </row>
    <row r="312" spans="1:6" s="17" customFormat="1" ht="13.5" x14ac:dyDescent="0.3"/>
    <row r="313" spans="1:6" s="17" customFormat="1" ht="13.5" x14ac:dyDescent="0.3">
      <c r="A313" s="17" t="s">
        <v>23</v>
      </c>
    </row>
    <row r="314" spans="1:6" s="17" customFormat="1" ht="13.5" x14ac:dyDescent="0.3"/>
    <row r="315" spans="1:6" s="17" customFormat="1" ht="13.5" x14ac:dyDescent="0.3"/>
    <row r="316" spans="1:6" s="17" customFormat="1" ht="13.5" x14ac:dyDescent="0.3"/>
    <row r="317" spans="1:6" s="17" customFormat="1" ht="13.5" x14ac:dyDescent="0.3"/>
    <row r="318" spans="1:6" s="17" customFormat="1" ht="13.5" x14ac:dyDescent="0.3"/>
    <row r="319" spans="1:6" s="17" customFormat="1" ht="13.5" x14ac:dyDescent="0.3"/>
    <row r="320" spans="1:6" s="17" customFormat="1" ht="13.5" x14ac:dyDescent="0.3"/>
    <row r="321" s="17" customFormat="1" ht="13.5" x14ac:dyDescent="0.3"/>
    <row r="322" s="17" customFormat="1" ht="13.5" x14ac:dyDescent="0.3"/>
    <row r="323" s="17" customFormat="1" ht="13.5" x14ac:dyDescent="0.3"/>
    <row r="324" s="17" customFormat="1" ht="13.5" x14ac:dyDescent="0.3"/>
    <row r="325" s="17" customFormat="1" ht="13.5" x14ac:dyDescent="0.3"/>
    <row r="326" s="17" customFormat="1" ht="13.5" x14ac:dyDescent="0.3"/>
    <row r="327" s="17" customFormat="1" ht="13.5" x14ac:dyDescent="0.3"/>
    <row r="328" s="17" customFormat="1" ht="13.5" x14ac:dyDescent="0.3"/>
    <row r="329" s="17" customFormat="1" ht="13.5" x14ac:dyDescent="0.3"/>
    <row r="330" s="17" customFormat="1" ht="13.5" x14ac:dyDescent="0.3"/>
    <row r="331" s="17" customFormat="1" ht="13.5" x14ac:dyDescent="0.3"/>
    <row r="332" s="17" customFormat="1" ht="13.5" x14ac:dyDescent="0.3"/>
    <row r="333" s="17" customFormat="1" ht="13.5" x14ac:dyDescent="0.3"/>
    <row r="334" s="17" customFormat="1" ht="13.5" x14ac:dyDescent="0.3"/>
    <row r="335" s="17" customFormat="1" ht="13.5" x14ac:dyDescent="0.3"/>
    <row r="336" s="17" customFormat="1" ht="13.5" x14ac:dyDescent="0.3"/>
    <row r="337" spans="1:1" s="17" customFormat="1" ht="13.5" x14ac:dyDescent="0.3"/>
    <row r="338" spans="1:1" s="17" customFormat="1" ht="13.5" x14ac:dyDescent="0.3"/>
    <row r="339" spans="1:1" s="17" customFormat="1" ht="13.5" x14ac:dyDescent="0.3"/>
    <row r="340" spans="1:1" s="17" customFormat="1" ht="13.5" x14ac:dyDescent="0.3"/>
    <row r="341" spans="1:1" s="17" customFormat="1" ht="13.5" x14ac:dyDescent="0.3"/>
    <row r="342" spans="1:1" s="17" customFormat="1" ht="13.5" x14ac:dyDescent="0.3"/>
    <row r="343" spans="1:1" s="17" customFormat="1" ht="13.5" x14ac:dyDescent="0.3"/>
    <row r="344" spans="1:1" s="17" customFormat="1" ht="13.5" x14ac:dyDescent="0.3"/>
    <row r="345" spans="1:1" s="17" customFormat="1" ht="13.5" x14ac:dyDescent="0.3"/>
    <row r="346" spans="1:1" ht="13.5" customHeight="1" x14ac:dyDescent="0.3"/>
    <row r="347" spans="1:1" ht="13.5" customHeight="1" x14ac:dyDescent="0.3"/>
    <row r="348" spans="1:1" s="17" customFormat="1" ht="13.5" x14ac:dyDescent="0.3"/>
    <row r="349" spans="1:1" s="17" customFormat="1" ht="13.5" x14ac:dyDescent="0.3"/>
    <row r="350" spans="1:1" s="17" customFormat="1" ht="13.5" x14ac:dyDescent="0.3"/>
    <row r="351" spans="1:1" ht="18" x14ac:dyDescent="0.35">
      <c r="A351" s="11" t="s">
        <v>104</v>
      </c>
    </row>
    <row r="352" spans="1:1" ht="3" customHeight="1" x14ac:dyDescent="0.3"/>
    <row r="353" spans="1:11" ht="21" customHeight="1" x14ac:dyDescent="0.3">
      <c r="A353" s="13" t="s">
        <v>0</v>
      </c>
      <c r="B353" s="13" t="s">
        <v>18</v>
      </c>
      <c r="C353" s="13" t="s">
        <v>19</v>
      </c>
      <c r="D353" s="13" t="s">
        <v>20</v>
      </c>
      <c r="E353" s="13" t="s">
        <v>19</v>
      </c>
      <c r="F353" s="13" t="s">
        <v>21</v>
      </c>
    </row>
    <row r="354" spans="1:11" ht="14.25" customHeight="1" x14ac:dyDescent="0.3">
      <c r="A354" s="40">
        <v>43101</v>
      </c>
      <c r="B354" s="15">
        <v>8422607</v>
      </c>
      <c r="C354" s="16">
        <f>IF(B354&lt;&gt;"",B354/B412-100%,"")</f>
        <v>6.0063858517978463E-2</v>
      </c>
      <c r="D354" s="15">
        <v>2578553</v>
      </c>
      <c r="E354" s="16">
        <f>IF(D354&lt;&gt;"",D354/D412-100%,"")</f>
        <v>-0.18703180804697428</v>
      </c>
      <c r="F354" s="43">
        <f t="shared" ref="F354:F365" si="12">IF(D354&lt;&gt;"",D354/B354,"")</f>
        <v>0.30614665981684769</v>
      </c>
      <c r="H354" s="66"/>
      <c r="I354" s="67"/>
      <c r="J354" s="66"/>
      <c r="K354" s="67"/>
    </row>
    <row r="355" spans="1:11" ht="14.25" customHeight="1" x14ac:dyDescent="0.3">
      <c r="A355" s="40">
        <v>43132</v>
      </c>
      <c r="B355" s="15">
        <v>9906061</v>
      </c>
      <c r="C355" s="16">
        <f t="shared" ref="C355:C365" si="13">IF(B355&lt;&gt;"",B355/B413-100%,"")</f>
        <v>5.9497487265198767E-2</v>
      </c>
      <c r="D355" s="15">
        <v>2784490</v>
      </c>
      <c r="E355" s="16">
        <f t="shared" ref="E355:E365" si="14">IF(D355&lt;&gt;"",D355/D413-100%,"")</f>
        <v>-0.15572880013607837</v>
      </c>
      <c r="F355" s="43">
        <f t="shared" si="12"/>
        <v>0.28108952690680988</v>
      </c>
      <c r="H355" s="66"/>
      <c r="I355" s="67"/>
      <c r="J355" s="66"/>
      <c r="K355" s="67"/>
    </row>
    <row r="356" spans="1:11" ht="14.25" customHeight="1" x14ac:dyDescent="0.3">
      <c r="A356" s="40">
        <v>43160</v>
      </c>
      <c r="B356" s="15">
        <v>13036330</v>
      </c>
      <c r="C356" s="16">
        <f t="shared" si="13"/>
        <v>3.9981775075599302E-3</v>
      </c>
      <c r="D356" s="15">
        <v>3911315</v>
      </c>
      <c r="E356" s="16">
        <f t="shared" si="14"/>
        <v>-3.3162500404773421E-2</v>
      </c>
      <c r="F356" s="43">
        <f t="shared" si="12"/>
        <v>0.30003191082152725</v>
      </c>
      <c r="H356" s="66"/>
      <c r="I356" s="67"/>
      <c r="J356" s="66"/>
      <c r="K356" s="67"/>
    </row>
    <row r="357" spans="1:11" ht="14.25" customHeight="1" x14ac:dyDescent="0.3">
      <c r="A357" s="40">
        <v>43191</v>
      </c>
      <c r="B357" s="15">
        <v>15390078</v>
      </c>
      <c r="C357" s="16">
        <f t="shared" si="13"/>
        <v>0.13382141187677443</v>
      </c>
      <c r="D357" s="15">
        <v>4903287</v>
      </c>
      <c r="E357" s="16">
        <f t="shared" si="14"/>
        <v>5.2335100715000804E-2</v>
      </c>
      <c r="F357" s="43">
        <f t="shared" si="12"/>
        <v>0.31860052950998691</v>
      </c>
      <c r="H357" s="66"/>
      <c r="I357" s="67"/>
      <c r="J357" s="66"/>
      <c r="K357" s="67"/>
    </row>
    <row r="358" spans="1:11" ht="14.25" customHeight="1" x14ac:dyDescent="0.3">
      <c r="A358" s="40">
        <v>43221</v>
      </c>
      <c r="B358" s="15">
        <v>17094757</v>
      </c>
      <c r="C358" s="16">
        <f t="shared" si="13"/>
        <v>4.326743923056231E-2</v>
      </c>
      <c r="D358" s="15">
        <v>5573239</v>
      </c>
      <c r="E358" s="16">
        <f t="shared" si="14"/>
        <v>-5.1591515366859908E-2</v>
      </c>
      <c r="F358" s="43">
        <f t="shared" si="12"/>
        <v>0.32602036987130029</v>
      </c>
    </row>
    <row r="359" spans="1:11" ht="14.25" customHeight="1" x14ac:dyDescent="0.3">
      <c r="A359" s="40">
        <v>43252</v>
      </c>
      <c r="B359" s="15">
        <v>19076786</v>
      </c>
      <c r="C359" s="16">
        <f t="shared" si="13"/>
        <v>0.13823516022016502</v>
      </c>
      <c r="D359" s="15">
        <v>6346627</v>
      </c>
      <c r="E359" s="16">
        <f t="shared" si="14"/>
        <v>5.5780843812605951E-2</v>
      </c>
      <c r="F359" s="43">
        <f t="shared" si="12"/>
        <v>0.3326884832696661</v>
      </c>
    </row>
    <row r="360" spans="1:11" ht="14.25" customHeight="1" x14ac:dyDescent="0.3">
      <c r="A360" s="40">
        <v>43282</v>
      </c>
      <c r="B360" s="15">
        <v>19521518</v>
      </c>
      <c r="C360" s="16">
        <f t="shared" si="13"/>
        <v>0.1657175048371724</v>
      </c>
      <c r="D360" s="15">
        <v>6526117</v>
      </c>
      <c r="E360" s="16">
        <f t="shared" si="14"/>
        <v>6.0720184561353197E-2</v>
      </c>
      <c r="F360" s="43">
        <f t="shared" si="12"/>
        <v>0.3343037667460082</v>
      </c>
    </row>
    <row r="361" spans="1:11" ht="14.25" customHeight="1" x14ac:dyDescent="0.3">
      <c r="A361" s="40">
        <v>43313</v>
      </c>
      <c r="B361" s="15">
        <v>18260578</v>
      </c>
      <c r="C361" s="16">
        <f t="shared" si="13"/>
        <v>0.10616095186437957</v>
      </c>
      <c r="D361" s="15">
        <v>6244146</v>
      </c>
      <c r="E361" s="16">
        <f t="shared" si="14"/>
        <v>-2.347132812144459E-2</v>
      </c>
      <c r="F361" s="43">
        <v>0.3473368585630689</v>
      </c>
    </row>
    <row r="362" spans="1:11" ht="14.25" customHeight="1" x14ac:dyDescent="0.3">
      <c r="A362" s="40">
        <v>43344</v>
      </c>
      <c r="B362" s="15">
        <v>19757952</v>
      </c>
      <c r="C362" s="16">
        <f t="shared" si="13"/>
        <v>0.11408009397134489</v>
      </c>
      <c r="D362" s="15">
        <v>7012628</v>
      </c>
      <c r="E362" s="16">
        <f t="shared" si="14"/>
        <v>3.0750719711768459E-2</v>
      </c>
      <c r="F362" s="43">
        <f t="shared" si="12"/>
        <v>0.35492686691414171</v>
      </c>
    </row>
    <row r="363" spans="1:11" ht="14.25" customHeight="1" x14ac:dyDescent="0.3">
      <c r="A363" s="40">
        <v>43374</v>
      </c>
      <c r="B363" s="15">
        <v>21148745</v>
      </c>
      <c r="C363" s="16">
        <f t="shared" si="13"/>
        <v>0.11958917162266469</v>
      </c>
      <c r="D363" s="15">
        <v>7261869</v>
      </c>
      <c r="E363" s="16">
        <f t="shared" si="14"/>
        <v>1.3700276560068447E-2</v>
      </c>
      <c r="F363" s="43">
        <f t="shared" si="12"/>
        <v>0.34337115512055205</v>
      </c>
    </row>
    <row r="364" spans="1:11" ht="14.25" customHeight="1" x14ac:dyDescent="0.3">
      <c r="A364" s="40">
        <v>43405</v>
      </c>
      <c r="B364" s="15">
        <v>20607695</v>
      </c>
      <c r="C364" s="16">
        <f t="shared" si="13"/>
        <v>0.12454755908504955</v>
      </c>
      <c r="D364" s="15">
        <v>6868965</v>
      </c>
      <c r="E364" s="16">
        <f t="shared" si="14"/>
        <v>3.7245596817909288E-2</v>
      </c>
      <c r="F364" s="43">
        <f t="shared" si="12"/>
        <v>0.33332039318322598</v>
      </c>
    </row>
    <row r="365" spans="1:11" ht="14.25" customHeight="1" x14ac:dyDescent="0.3">
      <c r="A365" s="40">
        <v>43435</v>
      </c>
      <c r="B365" s="15">
        <v>17395149</v>
      </c>
      <c r="C365" s="16">
        <f t="shared" si="13"/>
        <v>0.11472530218921961</v>
      </c>
      <c r="D365" s="15">
        <v>5446338</v>
      </c>
      <c r="E365" s="16">
        <f t="shared" si="14"/>
        <v>6.465469972091209E-2</v>
      </c>
      <c r="F365" s="43">
        <f t="shared" si="12"/>
        <v>0.31309521982249189</v>
      </c>
    </row>
    <row r="367" spans="1:11" ht="12" customHeight="1" x14ac:dyDescent="0.3">
      <c r="A367" s="17" t="s">
        <v>54</v>
      </c>
      <c r="E367" s="17" t="s">
        <v>95</v>
      </c>
    </row>
    <row r="368" spans="1:11" ht="12" customHeight="1" x14ac:dyDescent="0.3">
      <c r="A368" s="17" t="s">
        <v>55</v>
      </c>
    </row>
    <row r="369" spans="1:1" s="17" customFormat="1" ht="13.5" customHeight="1" x14ac:dyDescent="0.3">
      <c r="A369" s="17" t="s">
        <v>123</v>
      </c>
    </row>
    <row r="370" spans="1:1" s="17" customFormat="1" ht="13.5" x14ac:dyDescent="0.3"/>
    <row r="371" spans="1:1" s="17" customFormat="1" ht="13.5" x14ac:dyDescent="0.3">
      <c r="A371" s="17" t="s">
        <v>23</v>
      </c>
    </row>
    <row r="372" spans="1:1" s="17" customFormat="1" ht="13.5" x14ac:dyDescent="0.3"/>
    <row r="373" spans="1:1" s="17" customFormat="1" ht="13.5" x14ac:dyDescent="0.3"/>
    <row r="374" spans="1:1" s="17" customFormat="1" ht="13.5" x14ac:dyDescent="0.3"/>
    <row r="375" spans="1:1" s="17" customFormat="1" ht="13.5" x14ac:dyDescent="0.3"/>
    <row r="376" spans="1:1" s="17" customFormat="1" ht="13.5" x14ac:dyDescent="0.3"/>
    <row r="377" spans="1:1" s="17" customFormat="1" ht="13.5" x14ac:dyDescent="0.3"/>
    <row r="378" spans="1:1" s="17" customFormat="1" ht="13.5" x14ac:dyDescent="0.3"/>
    <row r="379" spans="1:1" s="17" customFormat="1" ht="13.5" x14ac:dyDescent="0.3"/>
    <row r="380" spans="1:1" s="17" customFormat="1" ht="13.5" x14ac:dyDescent="0.3"/>
    <row r="381" spans="1:1" s="17" customFormat="1" ht="13.5" x14ac:dyDescent="0.3"/>
    <row r="382" spans="1:1" s="17" customFormat="1" ht="13.5" x14ac:dyDescent="0.3"/>
    <row r="383" spans="1:1" s="17" customFormat="1" ht="13.5" x14ac:dyDescent="0.3"/>
    <row r="384" spans="1:1" s="17" customFormat="1" ht="13.5" x14ac:dyDescent="0.3"/>
    <row r="385" s="17" customFormat="1" ht="13.5" x14ac:dyDescent="0.3"/>
    <row r="386" s="17" customFormat="1" ht="13.5" x14ac:dyDescent="0.3"/>
    <row r="387" s="17" customFormat="1" ht="13.5" x14ac:dyDescent="0.3"/>
    <row r="388" s="17" customFormat="1" ht="13.5" x14ac:dyDescent="0.3"/>
    <row r="389" s="17" customFormat="1" ht="13.5" x14ac:dyDescent="0.3"/>
    <row r="390" s="17" customFormat="1" ht="13.5" x14ac:dyDescent="0.3"/>
    <row r="391" s="17" customFormat="1" ht="13.5" x14ac:dyDescent="0.3"/>
    <row r="392" s="17" customFormat="1" ht="13.5" x14ac:dyDescent="0.3"/>
    <row r="393" s="17" customFormat="1" ht="13.5" x14ac:dyDescent="0.3"/>
    <row r="394" s="17" customFormat="1" ht="13.5" x14ac:dyDescent="0.3"/>
    <row r="395" s="17" customFormat="1" ht="13.5" x14ac:dyDescent="0.3"/>
    <row r="396" s="17" customFormat="1" ht="13.5" x14ac:dyDescent="0.3"/>
    <row r="397" s="17" customFormat="1" ht="13.5" x14ac:dyDescent="0.3"/>
    <row r="398" s="17" customFormat="1" ht="13.5" x14ac:dyDescent="0.3"/>
    <row r="399" s="17" customFormat="1" ht="13.5" x14ac:dyDescent="0.3"/>
    <row r="400" s="17" customFormat="1" ht="13.5" x14ac:dyDescent="0.3"/>
    <row r="401" spans="1:11" s="17" customFormat="1" ht="13.5" x14ac:dyDescent="0.3"/>
    <row r="402" spans="1:11" s="17" customFormat="1" ht="13.5" x14ac:dyDescent="0.3"/>
    <row r="403" spans="1:11" s="17" customFormat="1" ht="13.5" x14ac:dyDescent="0.3"/>
    <row r="404" spans="1:11" ht="13.5" customHeight="1" x14ac:dyDescent="0.3"/>
    <row r="405" spans="1:11" ht="13.5" customHeight="1" x14ac:dyDescent="0.3"/>
    <row r="406" spans="1:11" s="17" customFormat="1" ht="13.5" x14ac:dyDescent="0.3"/>
    <row r="407" spans="1:11" s="17" customFormat="1" ht="13.5" x14ac:dyDescent="0.3"/>
    <row r="408" spans="1:11" s="17" customFormat="1" ht="13.5" x14ac:dyDescent="0.3"/>
    <row r="409" spans="1:11" ht="18" x14ac:dyDescent="0.35">
      <c r="A409" s="11" t="s">
        <v>100</v>
      </c>
    </row>
    <row r="410" spans="1:11" ht="3" customHeight="1" x14ac:dyDescent="0.3"/>
    <row r="411" spans="1:11" ht="21" customHeight="1" x14ac:dyDescent="0.3">
      <c r="A411" s="13" t="s">
        <v>0</v>
      </c>
      <c r="B411" s="13" t="s">
        <v>18</v>
      </c>
      <c r="C411" s="13" t="s">
        <v>19</v>
      </c>
      <c r="D411" s="13" t="s">
        <v>20</v>
      </c>
      <c r="E411" s="13" t="s">
        <v>19</v>
      </c>
      <c r="F411" s="13" t="s">
        <v>21</v>
      </c>
    </row>
    <row r="412" spans="1:11" ht="14.25" customHeight="1" x14ac:dyDescent="0.3">
      <c r="A412" s="40">
        <v>42736</v>
      </c>
      <c r="B412" s="15">
        <v>7945377</v>
      </c>
      <c r="C412" s="16">
        <f>IF(B412&lt;&gt;"",B412/B470-100%,"")</f>
        <v>0.10577575848164211</v>
      </c>
      <c r="D412" s="15">
        <v>3171776</v>
      </c>
      <c r="E412" s="16">
        <f>IF(D412&lt;&gt;"",D412/D470-100%,"")</f>
        <v>0.22669273895125053</v>
      </c>
      <c r="F412" s="43">
        <f t="shared" ref="F412:F423" si="15">IF(D412&lt;&gt;"",D412/B412,"")</f>
        <v>0.39919767180336441</v>
      </c>
      <c r="H412" s="66"/>
      <c r="I412" s="67"/>
      <c r="J412" s="66"/>
      <c r="K412" s="67"/>
    </row>
    <row r="413" spans="1:11" ht="14.25" customHeight="1" x14ac:dyDescent="0.3">
      <c r="A413" s="40">
        <v>42767</v>
      </c>
      <c r="B413" s="15">
        <v>9349773</v>
      </c>
      <c r="C413" s="16">
        <f t="shared" ref="C413:C423" si="16">IF(B413&lt;&gt;"",B413/B471-100%,"")</f>
        <v>8.346988089190166E-2</v>
      </c>
      <c r="D413" s="15">
        <v>3298099</v>
      </c>
      <c r="E413" s="16">
        <f t="shared" ref="E413:E423" si="17">IF(D413&lt;&gt;"",D413/D471-100%,"")</f>
        <v>0.21101683806312144</v>
      </c>
      <c r="F413" s="43">
        <f t="shared" si="15"/>
        <v>0.35274642496668102</v>
      </c>
      <c r="H413" s="66"/>
      <c r="I413" s="67"/>
      <c r="J413" s="66"/>
      <c r="K413" s="67"/>
    </row>
    <row r="414" spans="1:11" ht="14.25" customHeight="1" x14ac:dyDescent="0.3">
      <c r="A414" s="40">
        <v>42795</v>
      </c>
      <c r="B414" s="15">
        <v>12984416</v>
      </c>
      <c r="C414" s="16">
        <f t="shared" si="16"/>
        <v>0.11176331022913621</v>
      </c>
      <c r="D414" s="15">
        <v>4045473</v>
      </c>
      <c r="E414" s="16">
        <f t="shared" si="17"/>
        <v>3.5650367427292107E-2</v>
      </c>
      <c r="F414" s="43">
        <f t="shared" si="15"/>
        <v>0.31156372377471581</v>
      </c>
      <c r="H414" s="66"/>
      <c r="I414" s="67"/>
      <c r="J414" s="66"/>
      <c r="K414" s="67"/>
    </row>
    <row r="415" spans="1:11" ht="14.25" customHeight="1" x14ac:dyDescent="0.3">
      <c r="A415" s="40">
        <v>42826</v>
      </c>
      <c r="B415" s="15">
        <v>13573635</v>
      </c>
      <c r="C415" s="16">
        <f t="shared" si="16"/>
        <v>4.3222258507036093E-2</v>
      </c>
      <c r="D415" s="15">
        <v>4659435</v>
      </c>
      <c r="E415" s="16">
        <f t="shared" si="17"/>
        <v>4.795091756304326E-2</v>
      </c>
      <c r="F415" s="43">
        <f t="shared" si="15"/>
        <v>0.3432709808389573</v>
      </c>
      <c r="H415" s="66"/>
      <c r="I415" s="67"/>
      <c r="J415" s="66"/>
      <c r="K415" s="67"/>
    </row>
    <row r="416" spans="1:11" ht="14.25" customHeight="1" x14ac:dyDescent="0.3">
      <c r="A416" s="40">
        <v>42856</v>
      </c>
      <c r="B416" s="15">
        <v>16385786</v>
      </c>
      <c r="C416" s="16">
        <f t="shared" si="16"/>
        <v>0.21414550596910797</v>
      </c>
      <c r="D416" s="15">
        <v>5876412</v>
      </c>
      <c r="E416" s="16">
        <f t="shared" si="17"/>
        <v>0.21716958730984603</v>
      </c>
      <c r="F416" s="43">
        <f t="shared" si="15"/>
        <v>0.35862863093659347</v>
      </c>
    </row>
    <row r="417" spans="1:6" ht="14.25" customHeight="1" x14ac:dyDescent="0.3">
      <c r="A417" s="40">
        <v>42887</v>
      </c>
      <c r="B417" s="15">
        <v>16759969</v>
      </c>
      <c r="C417" s="16">
        <f t="shared" si="16"/>
        <v>8.0445923291420751E-2</v>
      </c>
      <c r="D417" s="15">
        <v>6011311</v>
      </c>
      <c r="E417" s="16">
        <f t="shared" si="17"/>
        <v>6.0203983910283698E-2</v>
      </c>
      <c r="F417" s="43">
        <f t="shared" si="15"/>
        <v>0.35867077081109161</v>
      </c>
    </row>
    <row r="418" spans="1:6" ht="14.25" customHeight="1" x14ac:dyDescent="0.3">
      <c r="A418" s="40">
        <v>42917</v>
      </c>
      <c r="B418" s="15">
        <v>16746354</v>
      </c>
      <c r="C418" s="16">
        <f t="shared" si="16"/>
        <v>7.5956793274493339E-2</v>
      </c>
      <c r="D418" s="15">
        <v>6152534</v>
      </c>
      <c r="E418" s="16">
        <f t="shared" si="17"/>
        <v>7.4307064859151728E-2</v>
      </c>
      <c r="F418" s="43">
        <f t="shared" si="15"/>
        <v>0.36739543425392773</v>
      </c>
    </row>
    <row r="419" spans="1:6" ht="14.25" customHeight="1" x14ac:dyDescent="0.3">
      <c r="A419" s="40">
        <v>42948</v>
      </c>
      <c r="B419" s="15">
        <v>16508066</v>
      </c>
      <c r="C419" s="16">
        <f t="shared" si="16"/>
        <v>7.6157247405723716E-2</v>
      </c>
      <c r="D419" s="15">
        <v>6394227</v>
      </c>
      <c r="E419" s="16">
        <f t="shared" si="17"/>
        <v>0.13075914677224287</v>
      </c>
      <c r="F419" s="43">
        <f t="shared" si="15"/>
        <v>0.38733955873449982</v>
      </c>
    </row>
    <row r="420" spans="1:6" ht="14.25" customHeight="1" x14ac:dyDescent="0.3">
      <c r="A420" s="40">
        <v>42979</v>
      </c>
      <c r="B420" s="15">
        <v>17734768</v>
      </c>
      <c r="C420" s="16">
        <f t="shared" si="16"/>
        <v>4.6793614752835166E-2</v>
      </c>
      <c r="D420" s="15">
        <v>6803418</v>
      </c>
      <c r="E420" s="16">
        <f t="shared" si="17"/>
        <v>3.1446027895694284E-2</v>
      </c>
      <c r="F420" s="43">
        <f t="shared" si="15"/>
        <v>0.38362035522539678</v>
      </c>
    </row>
    <row r="421" spans="1:6" ht="14.25" customHeight="1" x14ac:dyDescent="0.3">
      <c r="A421" s="40">
        <v>43009</v>
      </c>
      <c r="B421" s="15">
        <v>18889737</v>
      </c>
      <c r="C421" s="16">
        <f t="shared" si="16"/>
        <v>0.15014243942214667</v>
      </c>
      <c r="D421" s="15">
        <v>7163724</v>
      </c>
      <c r="E421" s="16">
        <f t="shared" si="17"/>
        <v>0.17166176792646959</v>
      </c>
      <c r="F421" s="43">
        <f t="shared" si="15"/>
        <v>0.37923894864179419</v>
      </c>
    </row>
    <row r="422" spans="1:6" ht="14.25" customHeight="1" x14ac:dyDescent="0.3">
      <c r="A422" s="40">
        <v>43040</v>
      </c>
      <c r="B422" s="15">
        <v>18325321</v>
      </c>
      <c r="C422" s="16">
        <f t="shared" si="16"/>
        <v>6.4799512658661129E-2</v>
      </c>
      <c r="D422" s="15">
        <v>6622313</v>
      </c>
      <c r="E422" s="16">
        <f t="shared" si="17"/>
        <v>3.5091733834255345E-2</v>
      </c>
      <c r="F422" s="43">
        <f t="shared" si="15"/>
        <v>0.3613750067461301</v>
      </c>
    </row>
    <row r="423" spans="1:6" ht="14.25" customHeight="1" x14ac:dyDescent="0.3">
      <c r="A423" s="40">
        <v>43070</v>
      </c>
      <c r="B423" s="15">
        <v>15604875</v>
      </c>
      <c r="C423" s="16">
        <f t="shared" si="16"/>
        <v>6.9387018065281358E-2</v>
      </c>
      <c r="D423" s="15">
        <v>5115591</v>
      </c>
      <c r="E423" s="16">
        <f t="shared" si="17"/>
        <v>-2.780831164921671E-2</v>
      </c>
      <c r="F423" s="43">
        <f t="shared" si="15"/>
        <v>0.32782005623242738</v>
      </c>
    </row>
    <row r="425" spans="1:6" ht="12" customHeight="1" x14ac:dyDescent="0.3">
      <c r="A425" s="17" t="s">
        <v>54</v>
      </c>
      <c r="E425" s="17" t="s">
        <v>95</v>
      </c>
    </row>
    <row r="426" spans="1:6" ht="12" customHeight="1" x14ac:dyDescent="0.3">
      <c r="A426" s="17" t="s">
        <v>55</v>
      </c>
    </row>
    <row r="427" spans="1:6" s="17" customFormat="1" ht="13.5" customHeight="1" x14ac:dyDescent="0.3">
      <c r="A427" s="17" t="s">
        <v>123</v>
      </c>
    </row>
    <row r="428" spans="1:6" s="17" customFormat="1" ht="13.5" x14ac:dyDescent="0.3"/>
    <row r="429" spans="1:6" s="17" customFormat="1" ht="13.5" x14ac:dyDescent="0.3">
      <c r="A429" s="17" t="s">
        <v>23</v>
      </c>
    </row>
    <row r="430" spans="1:6" s="17" customFormat="1" ht="13.5" x14ac:dyDescent="0.3"/>
    <row r="431" spans="1:6" s="17" customFormat="1" ht="13.5" x14ac:dyDescent="0.3"/>
    <row r="432" spans="1:6" s="17" customFormat="1" ht="13.5" x14ac:dyDescent="0.3"/>
    <row r="433" s="17" customFormat="1" ht="13.5" x14ac:dyDescent="0.3"/>
    <row r="434" s="17" customFormat="1" ht="13.5" x14ac:dyDescent="0.3"/>
    <row r="435" s="17" customFormat="1" ht="13.5" x14ac:dyDescent="0.3"/>
    <row r="436" s="17" customFormat="1" ht="13.5" x14ac:dyDescent="0.3"/>
    <row r="437" s="17" customFormat="1" ht="13.5" x14ac:dyDescent="0.3"/>
    <row r="438" s="17" customFormat="1" ht="13.5" x14ac:dyDescent="0.3"/>
    <row r="439" s="17" customFormat="1" ht="13.5" x14ac:dyDescent="0.3"/>
    <row r="440" s="17" customFormat="1" ht="13.5" x14ac:dyDescent="0.3"/>
    <row r="441" s="17" customFormat="1" ht="13.5" x14ac:dyDescent="0.3"/>
    <row r="442" s="17" customFormat="1" ht="13.5" x14ac:dyDescent="0.3"/>
    <row r="443" s="17" customFormat="1" ht="13.5" x14ac:dyDescent="0.3"/>
    <row r="444" s="17" customFormat="1" ht="13.5" x14ac:dyDescent="0.3"/>
    <row r="445" s="17" customFormat="1" ht="13.5" x14ac:dyDescent="0.3"/>
    <row r="446" s="17" customFormat="1" ht="13.5" x14ac:dyDescent="0.3"/>
    <row r="447" s="17" customFormat="1" ht="13.5" x14ac:dyDescent="0.3"/>
    <row r="448" s="17" customFormat="1" ht="13.5" x14ac:dyDescent="0.3"/>
    <row r="449" s="17" customFormat="1" ht="13.5" x14ac:dyDescent="0.3"/>
    <row r="450" s="17" customFormat="1" ht="13.5" x14ac:dyDescent="0.3"/>
    <row r="451" s="17" customFormat="1" ht="13.5" x14ac:dyDescent="0.3"/>
    <row r="452" s="17" customFormat="1" ht="13.5" x14ac:dyDescent="0.3"/>
    <row r="453" s="17" customFormat="1" ht="13.5" x14ac:dyDescent="0.3"/>
    <row r="454" s="17" customFormat="1" ht="13.5" x14ac:dyDescent="0.3"/>
    <row r="455" s="17" customFormat="1" ht="13.5" x14ac:dyDescent="0.3"/>
    <row r="456" s="17" customFormat="1" ht="13.5" x14ac:dyDescent="0.3"/>
    <row r="457" s="17" customFormat="1" ht="13.5" x14ac:dyDescent="0.3"/>
    <row r="458" s="17" customFormat="1" ht="13.5" x14ac:dyDescent="0.3"/>
    <row r="459" s="17" customFormat="1" ht="13.5" x14ac:dyDescent="0.3"/>
    <row r="460" s="17" customFormat="1" ht="13.5" x14ac:dyDescent="0.3"/>
    <row r="461" s="17" customFormat="1" ht="13.5" x14ac:dyDescent="0.3"/>
    <row r="462" ht="13.5" customHeight="1" x14ac:dyDescent="0.3"/>
    <row r="463" ht="13.5" customHeight="1" x14ac:dyDescent="0.3"/>
    <row r="464" s="17" customFormat="1" ht="13.5" x14ac:dyDescent="0.3"/>
    <row r="465" spans="1:11" s="17" customFormat="1" ht="13.5" x14ac:dyDescent="0.3"/>
    <row r="466" spans="1:11" s="17" customFormat="1" ht="13.5" x14ac:dyDescent="0.3"/>
    <row r="467" spans="1:11" ht="18" x14ac:dyDescent="0.35">
      <c r="A467" s="11" t="s">
        <v>97</v>
      </c>
    </row>
    <row r="468" spans="1:11" ht="3" customHeight="1" x14ac:dyDescent="0.3"/>
    <row r="469" spans="1:11" ht="21" customHeight="1" x14ac:dyDescent="0.3">
      <c r="A469" s="13" t="s">
        <v>0</v>
      </c>
      <c r="B469" s="13" t="s">
        <v>18</v>
      </c>
      <c r="C469" s="13" t="s">
        <v>19</v>
      </c>
      <c r="D469" s="13" t="s">
        <v>20</v>
      </c>
      <c r="E469" s="13" t="s">
        <v>19</v>
      </c>
      <c r="F469" s="13" t="s">
        <v>21</v>
      </c>
    </row>
    <row r="470" spans="1:11" ht="14.25" customHeight="1" x14ac:dyDescent="0.3">
      <c r="A470" s="40">
        <v>42370</v>
      </c>
      <c r="B470" s="15">
        <v>7185342</v>
      </c>
      <c r="C470" s="16">
        <f>IF(B470&lt;&gt;"",B470/B528-100%,"")</f>
        <v>2.125792520967118E-2</v>
      </c>
      <c r="D470" s="15">
        <v>2585632</v>
      </c>
      <c r="E470" s="16">
        <f>IF(D470&lt;&gt;"",D470/D528-100%,"")</f>
        <v>7.7225478800301728E-2</v>
      </c>
      <c r="F470" s="43">
        <f t="shared" ref="F470:F481" si="18">IF(D470&lt;&gt;"",D470/B470,"")</f>
        <v>0.35984814640694901</v>
      </c>
      <c r="H470" s="66"/>
      <c r="I470" s="67"/>
      <c r="J470" s="66"/>
      <c r="K470" s="67"/>
    </row>
    <row r="471" spans="1:11" ht="14.25" customHeight="1" x14ac:dyDescent="0.3">
      <c r="A471" s="40">
        <v>42401</v>
      </c>
      <c r="B471" s="15">
        <v>8629472</v>
      </c>
      <c r="C471" s="16">
        <f t="shared" ref="C471:C481" si="19">IF(B471&lt;&gt;"",B471/B529-100%,"")</f>
        <v>0.10798607678312577</v>
      </c>
      <c r="D471" s="15">
        <v>2723413</v>
      </c>
      <c r="E471" s="16">
        <f t="shared" ref="E471:E481" si="20">IF(D471&lt;&gt;"",D471/D529-100%,"")</f>
        <v>9.978233830845773E-2</v>
      </c>
      <c r="F471" s="43">
        <f t="shared" si="18"/>
        <v>0.31559439557831581</v>
      </c>
      <c r="H471" s="66"/>
      <c r="I471" s="67"/>
      <c r="J471" s="66"/>
      <c r="K471" s="67"/>
    </row>
    <row r="472" spans="1:11" ht="14.25" customHeight="1" x14ac:dyDescent="0.3">
      <c r="A472" s="40">
        <v>42430</v>
      </c>
      <c r="B472" s="15">
        <v>11679119</v>
      </c>
      <c r="C472" s="16">
        <f t="shared" si="19"/>
        <v>0.12607136707084243</v>
      </c>
      <c r="D472" s="15">
        <v>3906215</v>
      </c>
      <c r="E472" s="16">
        <f t="shared" si="20"/>
        <v>0.10943178122732311</v>
      </c>
      <c r="F472" s="43">
        <f t="shared" si="18"/>
        <v>0.33446144353867785</v>
      </c>
      <c r="H472" s="66"/>
      <c r="I472" s="67"/>
      <c r="J472" s="66"/>
      <c r="K472" s="67"/>
    </row>
    <row r="473" spans="1:11" ht="14.25" customHeight="1" x14ac:dyDescent="0.3">
      <c r="A473" s="40">
        <v>42461</v>
      </c>
      <c r="B473" s="15">
        <v>13011259</v>
      </c>
      <c r="C473" s="16">
        <f t="shared" si="19"/>
        <v>5.148581742687286E-2</v>
      </c>
      <c r="D473" s="15">
        <v>4446234</v>
      </c>
      <c r="E473" s="16">
        <f t="shared" si="20"/>
        <v>-7.9334373096463517E-3</v>
      </c>
      <c r="F473" s="43">
        <f t="shared" si="18"/>
        <v>0.34172204242494902</v>
      </c>
      <c r="H473" s="66"/>
      <c r="I473" s="67"/>
      <c r="J473" s="66"/>
      <c r="K473" s="67"/>
    </row>
    <row r="474" spans="1:11" ht="14.25" customHeight="1" x14ac:dyDescent="0.3">
      <c r="A474" s="40">
        <v>42491</v>
      </c>
      <c r="B474" s="15">
        <v>13495735</v>
      </c>
      <c r="C474" s="16">
        <f t="shared" si="19"/>
        <v>2.0135909927547546E-2</v>
      </c>
      <c r="D474" s="15">
        <v>4827932</v>
      </c>
      <c r="E474" s="16">
        <f t="shared" si="20"/>
        <v>-2.3287476965100251E-2</v>
      </c>
      <c r="F474" s="43">
        <f t="shared" si="18"/>
        <v>0.35773761117864272</v>
      </c>
    </row>
    <row r="475" spans="1:11" ht="14.25" customHeight="1" x14ac:dyDescent="0.3">
      <c r="A475" s="40">
        <v>42522</v>
      </c>
      <c r="B475" s="15">
        <v>15512085</v>
      </c>
      <c r="C475" s="16">
        <f t="shared" si="19"/>
        <v>3.5671033637692418E-2</v>
      </c>
      <c r="D475" s="15">
        <v>5669957</v>
      </c>
      <c r="E475" s="16">
        <f t="shared" si="20"/>
        <v>1.220293983809273E-2</v>
      </c>
      <c r="F475" s="43">
        <f t="shared" si="18"/>
        <v>0.36551869074982507</v>
      </c>
    </row>
    <row r="476" spans="1:11" ht="14.25" customHeight="1" x14ac:dyDescent="0.3">
      <c r="A476" s="40">
        <v>42552</v>
      </c>
      <c r="B476" s="15">
        <v>15564151</v>
      </c>
      <c r="C476" s="16">
        <f t="shared" si="19"/>
        <v>-2.7807290087834446E-2</v>
      </c>
      <c r="D476" s="15">
        <v>5726979</v>
      </c>
      <c r="E476" s="16">
        <f t="shared" si="20"/>
        <v>-3.9637445456422116E-2</v>
      </c>
      <c r="F476" s="43">
        <f t="shared" si="18"/>
        <v>0.36795961437279812</v>
      </c>
    </row>
    <row r="477" spans="1:11" ht="14.25" customHeight="1" x14ac:dyDescent="0.3">
      <c r="A477" s="40">
        <v>42583</v>
      </c>
      <c r="B477" s="15">
        <v>15339827</v>
      </c>
      <c r="C477" s="16">
        <f t="shared" si="19"/>
        <v>3.6628820728160871E-2</v>
      </c>
      <c r="D477" s="15">
        <v>5654809</v>
      </c>
      <c r="E477" s="16">
        <f t="shared" si="20"/>
        <v>1.0658923648754204E-3</v>
      </c>
      <c r="F477" s="43">
        <f t="shared" si="18"/>
        <v>0.36863577405403597</v>
      </c>
    </row>
    <row r="478" spans="1:11" ht="14.25" customHeight="1" x14ac:dyDescent="0.3">
      <c r="A478" s="40">
        <v>42614</v>
      </c>
      <c r="B478" s="15">
        <v>16941991</v>
      </c>
      <c r="C478" s="16">
        <f t="shared" si="19"/>
        <v>4.7061878040155269E-2</v>
      </c>
      <c r="D478" s="15">
        <v>6596000</v>
      </c>
      <c r="E478" s="16">
        <f t="shared" si="20"/>
        <v>4.1506464256085618E-2</v>
      </c>
      <c r="F478" s="43">
        <f t="shared" si="18"/>
        <v>0.38932850336185398</v>
      </c>
    </row>
    <row r="479" spans="1:11" ht="14.25" customHeight="1" x14ac:dyDescent="0.3">
      <c r="A479" s="40">
        <v>42644</v>
      </c>
      <c r="B479" s="15">
        <v>16423824</v>
      </c>
      <c r="C479" s="16">
        <f t="shared" si="19"/>
        <v>2.7119394528391849E-2</v>
      </c>
      <c r="D479" s="15">
        <v>6114157</v>
      </c>
      <c r="E479" s="16">
        <f t="shared" si="20"/>
        <v>1.8877410564724251E-2</v>
      </c>
      <c r="F479" s="43">
        <f t="shared" si="18"/>
        <v>0.37227365563586168</v>
      </c>
    </row>
    <row r="480" spans="1:11" ht="14.25" customHeight="1" x14ac:dyDescent="0.3">
      <c r="A480" s="40">
        <v>42675</v>
      </c>
      <c r="B480" s="15">
        <v>17210114</v>
      </c>
      <c r="C480" s="16">
        <f t="shared" si="19"/>
        <v>5.2446401877145998E-2</v>
      </c>
      <c r="D480" s="15">
        <v>6397803</v>
      </c>
      <c r="E480" s="16">
        <f t="shared" si="20"/>
        <v>4.2964346572824219E-2</v>
      </c>
      <c r="F480" s="43">
        <f t="shared" si="18"/>
        <v>0.37174669499574492</v>
      </c>
    </row>
    <row r="481" spans="1:6" ht="14.25" customHeight="1" x14ac:dyDescent="0.3">
      <c r="A481" s="40">
        <v>42705</v>
      </c>
      <c r="B481" s="15">
        <v>14592355</v>
      </c>
      <c r="C481" s="16">
        <f t="shared" si="19"/>
        <v>3.7372216404286007E-2</v>
      </c>
      <c r="D481" s="15">
        <v>5261916</v>
      </c>
      <c r="E481" s="16">
        <f t="shared" si="20"/>
        <v>5.8041606511624266E-2</v>
      </c>
      <c r="F481" s="43">
        <f t="shared" si="18"/>
        <v>0.36059402337730956</v>
      </c>
    </row>
    <row r="483" spans="1:6" ht="12" customHeight="1" x14ac:dyDescent="0.3">
      <c r="A483" s="17" t="s">
        <v>54</v>
      </c>
      <c r="E483" s="17" t="s">
        <v>95</v>
      </c>
    </row>
    <row r="484" spans="1:6" ht="12" customHeight="1" x14ac:dyDescent="0.3">
      <c r="A484" s="17" t="s">
        <v>55</v>
      </c>
    </row>
    <row r="485" spans="1:6" s="17" customFormat="1" ht="13.5" customHeight="1" x14ac:dyDescent="0.3">
      <c r="A485" s="17" t="s">
        <v>123</v>
      </c>
    </row>
    <row r="486" spans="1:6" s="17" customFormat="1" ht="13.5" x14ac:dyDescent="0.3"/>
    <row r="487" spans="1:6" s="17" customFormat="1" ht="13.5" x14ac:dyDescent="0.3">
      <c r="A487" s="17" t="s">
        <v>23</v>
      </c>
    </row>
    <row r="488" spans="1:6" s="17" customFormat="1" ht="13.5" x14ac:dyDescent="0.3"/>
    <row r="489" spans="1:6" s="17" customFormat="1" ht="13.5" x14ac:dyDescent="0.3"/>
    <row r="490" spans="1:6" s="17" customFormat="1" ht="13.5" x14ac:dyDescent="0.3"/>
    <row r="491" spans="1:6" s="17" customFormat="1" ht="13.5" x14ac:dyDescent="0.3"/>
    <row r="492" spans="1:6" s="17" customFormat="1" ht="13.5" x14ac:dyDescent="0.3"/>
    <row r="493" spans="1:6" s="17" customFormat="1" ht="13.5" x14ac:dyDescent="0.3"/>
    <row r="494" spans="1:6" s="17" customFormat="1" ht="13.5" x14ac:dyDescent="0.3"/>
    <row r="495" spans="1:6" s="17" customFormat="1" ht="13.5" x14ac:dyDescent="0.3"/>
    <row r="496" spans="1:6" s="17" customFormat="1" ht="13.5" x14ac:dyDescent="0.3"/>
    <row r="497" s="17" customFormat="1" ht="13.5" x14ac:dyDescent="0.3"/>
    <row r="498" s="17" customFormat="1" ht="13.5" x14ac:dyDescent="0.3"/>
    <row r="499" s="17" customFormat="1" ht="13.5" x14ac:dyDescent="0.3"/>
    <row r="500" s="17" customFormat="1" ht="13.5" x14ac:dyDescent="0.3"/>
    <row r="501" s="17" customFormat="1" ht="13.5" x14ac:dyDescent="0.3"/>
    <row r="502" s="17" customFormat="1" ht="13.5" x14ac:dyDescent="0.3"/>
    <row r="503" s="17" customFormat="1" ht="13.5" x14ac:dyDescent="0.3"/>
    <row r="504" s="17" customFormat="1" ht="13.5" x14ac:dyDescent="0.3"/>
    <row r="505" s="17" customFormat="1" ht="13.5" x14ac:dyDescent="0.3"/>
    <row r="506" s="17" customFormat="1" ht="13.5" x14ac:dyDescent="0.3"/>
    <row r="507" s="17" customFormat="1" ht="13.5" x14ac:dyDescent="0.3"/>
    <row r="508" s="17" customFormat="1" ht="13.5" x14ac:dyDescent="0.3"/>
    <row r="509" s="17" customFormat="1" ht="13.5" x14ac:dyDescent="0.3"/>
    <row r="510" s="17" customFormat="1" ht="13.5" x14ac:dyDescent="0.3"/>
    <row r="511" s="17" customFormat="1" ht="13.5" x14ac:dyDescent="0.3"/>
    <row r="512" s="17" customFormat="1" ht="13.5" x14ac:dyDescent="0.3"/>
    <row r="513" spans="1:11" s="17" customFormat="1" ht="13.5" x14ac:dyDescent="0.3"/>
    <row r="514" spans="1:11" s="17" customFormat="1" ht="13.5" x14ac:dyDescent="0.3"/>
    <row r="515" spans="1:11" s="17" customFormat="1" ht="13.5" x14ac:dyDescent="0.3"/>
    <row r="516" spans="1:11" s="17" customFormat="1" ht="13.5" x14ac:dyDescent="0.3"/>
    <row r="517" spans="1:11" s="17" customFormat="1" ht="13.5" x14ac:dyDescent="0.3"/>
    <row r="518" spans="1:11" s="17" customFormat="1" ht="13.5" x14ac:dyDescent="0.3"/>
    <row r="519" spans="1:11" s="17" customFormat="1" ht="13.5" x14ac:dyDescent="0.3"/>
    <row r="520" spans="1:11" ht="13.5" customHeight="1" x14ac:dyDescent="0.3"/>
    <row r="521" spans="1:11" ht="13.5" customHeight="1" x14ac:dyDescent="0.3"/>
    <row r="522" spans="1:11" s="17" customFormat="1" ht="13.5" x14ac:dyDescent="0.3"/>
    <row r="523" spans="1:11" s="17" customFormat="1" ht="13.5" x14ac:dyDescent="0.3"/>
    <row r="524" spans="1:11" s="17" customFormat="1" ht="13.5" x14ac:dyDescent="0.3"/>
    <row r="525" spans="1:11" ht="18" x14ac:dyDescent="0.35">
      <c r="A525" s="11" t="s">
        <v>96</v>
      </c>
    </row>
    <row r="526" spans="1:11" ht="3" customHeight="1" x14ac:dyDescent="0.3"/>
    <row r="527" spans="1:11" ht="21" customHeight="1" x14ac:dyDescent="0.3">
      <c r="A527" s="13" t="s">
        <v>0</v>
      </c>
      <c r="B527" s="13" t="s">
        <v>18</v>
      </c>
      <c r="C527" s="13" t="s">
        <v>19</v>
      </c>
      <c r="D527" s="13" t="s">
        <v>20</v>
      </c>
      <c r="E527" s="13" t="s">
        <v>19</v>
      </c>
      <c r="F527" s="13" t="s">
        <v>21</v>
      </c>
    </row>
    <row r="528" spans="1:11" ht="14.25" customHeight="1" x14ac:dyDescent="0.3">
      <c r="A528" s="40">
        <v>42005</v>
      </c>
      <c r="B528" s="15">
        <v>7035776</v>
      </c>
      <c r="C528" s="16">
        <f>IF(B528&lt;&gt;"",B528/B586-100%,"")</f>
        <v>-4.8052294387429306E-2</v>
      </c>
      <c r="D528" s="15">
        <v>2400270</v>
      </c>
      <c r="E528" s="16">
        <f>IF(D528&lt;&gt;"",D528/D586-100%,"")</f>
        <v>-6.7882373774403204E-2</v>
      </c>
      <c r="F528" s="43">
        <f t="shared" ref="F528:F539" si="21">IF(D528&lt;&gt;"",D528/B528,"")</f>
        <v>0.3411521344624957</v>
      </c>
      <c r="H528" s="66"/>
      <c r="I528" s="67"/>
      <c r="J528" s="66"/>
      <c r="K528" s="67"/>
    </row>
    <row r="529" spans="1:11" ht="14.25" customHeight="1" x14ac:dyDescent="0.3">
      <c r="A529" s="40">
        <v>42036</v>
      </c>
      <c r="B529" s="15">
        <v>7788430</v>
      </c>
      <c r="C529" s="16">
        <f t="shared" ref="C529:C539" si="22">IF(B529&lt;&gt;"",B529/B587-100%,"")</f>
        <v>-3.2252372857494827E-2</v>
      </c>
      <c r="D529" s="15">
        <v>2476320</v>
      </c>
      <c r="E529" s="16">
        <f t="shared" ref="E529:E539" si="23">IF(D529&lt;&gt;"",D529/D587-100%,"")</f>
        <v>-7.1045344085206685E-2</v>
      </c>
      <c r="F529" s="43">
        <f t="shared" si="21"/>
        <v>0.3179485467546091</v>
      </c>
      <c r="H529" s="66"/>
      <c r="I529" s="67"/>
      <c r="J529" s="66"/>
      <c r="K529" s="67"/>
    </row>
    <row r="530" spans="1:11" ht="14.25" customHeight="1" x14ac:dyDescent="0.3">
      <c r="A530" s="40">
        <v>42064</v>
      </c>
      <c r="B530" s="15">
        <v>10371562</v>
      </c>
      <c r="C530" s="16">
        <f t="shared" si="22"/>
        <v>-5.9286244564159984E-2</v>
      </c>
      <c r="D530" s="15">
        <v>3520915</v>
      </c>
      <c r="E530" s="16">
        <f t="shared" si="23"/>
        <v>-4.3886687654055123E-2</v>
      </c>
      <c r="F530" s="43">
        <f t="shared" si="21"/>
        <v>0.3394777951479247</v>
      </c>
      <c r="H530" s="66"/>
      <c r="I530" s="67"/>
      <c r="J530" s="66"/>
      <c r="K530" s="67"/>
    </row>
    <row r="531" spans="1:11" ht="14.25" customHeight="1" x14ac:dyDescent="0.3">
      <c r="A531" s="40">
        <v>42095</v>
      </c>
      <c r="B531" s="15">
        <v>12374165</v>
      </c>
      <c r="C531" s="16">
        <f t="shared" si="22"/>
        <v>-4.9826469328478784E-2</v>
      </c>
      <c r="D531" s="15">
        <v>4481790</v>
      </c>
      <c r="E531" s="16">
        <f t="shared" si="23"/>
        <v>-5.6667434221465807E-2</v>
      </c>
      <c r="F531" s="43">
        <f t="shared" si="21"/>
        <v>0.36218928711553466</v>
      </c>
      <c r="H531" s="66"/>
      <c r="I531" s="67"/>
      <c r="J531" s="66"/>
      <c r="K531" s="67"/>
    </row>
    <row r="532" spans="1:11" ht="14.25" customHeight="1" x14ac:dyDescent="0.3">
      <c r="A532" s="40">
        <v>42125</v>
      </c>
      <c r="B532" s="15">
        <v>13229350</v>
      </c>
      <c r="C532" s="16">
        <f t="shared" si="22"/>
        <v>-4.5624010769179768E-2</v>
      </c>
      <c r="D532" s="15">
        <v>4943043</v>
      </c>
      <c r="E532" s="16">
        <f t="shared" si="23"/>
        <v>-8.1063681379682673E-2</v>
      </c>
      <c r="F532" s="43">
        <f t="shared" si="21"/>
        <v>0.37364216684871138</v>
      </c>
    </row>
    <row r="533" spans="1:11" ht="14.25" customHeight="1" x14ac:dyDescent="0.3">
      <c r="A533" s="40">
        <v>42156</v>
      </c>
      <c r="B533" s="15">
        <v>14977811</v>
      </c>
      <c r="C533" s="16">
        <f t="shared" si="22"/>
        <v>2.9758456099099551E-2</v>
      </c>
      <c r="D533" s="15">
        <v>5601601</v>
      </c>
      <c r="E533" s="16">
        <f t="shared" si="23"/>
        <v>2.7655854964351523E-2</v>
      </c>
      <c r="F533" s="43">
        <f t="shared" si="21"/>
        <v>0.37399330249260054</v>
      </c>
    </row>
    <row r="534" spans="1:11" ht="14.25" customHeight="1" x14ac:dyDescent="0.3">
      <c r="A534" s="40">
        <v>42186</v>
      </c>
      <c r="B534" s="15">
        <v>16009327</v>
      </c>
      <c r="C534" s="16">
        <f t="shared" si="22"/>
        <v>4.3651254712433474E-3</v>
      </c>
      <c r="D534" s="15">
        <v>5963351</v>
      </c>
      <c r="E534" s="16">
        <f t="shared" si="23"/>
        <v>-4.4200442914813509E-2</v>
      </c>
      <c r="F534" s="43">
        <f t="shared" si="21"/>
        <v>0.37249229777116805</v>
      </c>
    </row>
    <row r="535" spans="1:11" ht="14.25" customHeight="1" x14ac:dyDescent="0.3">
      <c r="A535" s="40">
        <v>42217</v>
      </c>
      <c r="B535" s="15">
        <v>14797801</v>
      </c>
      <c r="C535" s="16">
        <f t="shared" si="22"/>
        <v>1.2057447172154623E-2</v>
      </c>
      <c r="D535" s="15">
        <v>5648788</v>
      </c>
      <c r="E535" s="16">
        <f t="shared" si="23"/>
        <v>1.6300815927385859E-3</v>
      </c>
      <c r="F535" s="43">
        <f t="shared" si="21"/>
        <v>0.38173158295614329</v>
      </c>
    </row>
    <row r="536" spans="1:11" ht="14.25" customHeight="1" x14ac:dyDescent="0.3">
      <c r="A536" s="40">
        <v>42248</v>
      </c>
      <c r="B536" s="15">
        <v>16180506</v>
      </c>
      <c r="C536" s="16">
        <f t="shared" si="22"/>
        <v>-2.4819790163210453E-2</v>
      </c>
      <c r="D536" s="15">
        <v>6333134</v>
      </c>
      <c r="E536" s="16">
        <f t="shared" si="23"/>
        <v>-1.4756559166482663E-2</v>
      </c>
      <c r="F536" s="43">
        <f t="shared" si="21"/>
        <v>0.39140518844095479</v>
      </c>
    </row>
    <row r="537" spans="1:11" ht="14.25" customHeight="1" x14ac:dyDescent="0.3">
      <c r="A537" s="40">
        <v>42278</v>
      </c>
      <c r="B537" s="15">
        <v>15990180</v>
      </c>
      <c r="C537" s="16">
        <f t="shared" si="22"/>
        <v>-8.2157725889117406E-2</v>
      </c>
      <c r="D537" s="15">
        <v>6000876</v>
      </c>
      <c r="E537" s="16">
        <f t="shared" si="23"/>
        <v>-0.11695724342523484</v>
      </c>
      <c r="F537" s="43">
        <f t="shared" si="21"/>
        <v>0.37528508121859794</v>
      </c>
    </row>
    <row r="538" spans="1:11" ht="14.25" customHeight="1" x14ac:dyDescent="0.3">
      <c r="A538" s="40">
        <v>42309</v>
      </c>
      <c r="B538" s="15">
        <v>16352485</v>
      </c>
      <c r="C538" s="16">
        <f t="shared" si="22"/>
        <v>8.4026332637445744E-3</v>
      </c>
      <c r="D538" s="15">
        <v>6134249</v>
      </c>
      <c r="E538" s="16">
        <f t="shared" si="23"/>
        <v>-2.4863384677210165E-2</v>
      </c>
      <c r="F538" s="43">
        <f t="shared" si="21"/>
        <v>0.37512641045076633</v>
      </c>
    </row>
    <row r="539" spans="1:11" ht="14.25" customHeight="1" x14ac:dyDescent="0.3">
      <c r="A539" s="40">
        <v>42339</v>
      </c>
      <c r="B539" s="15">
        <v>14066653</v>
      </c>
      <c r="C539" s="16">
        <f t="shared" si="22"/>
        <v>3.386412998301247E-2</v>
      </c>
      <c r="D539" s="15">
        <v>4973260</v>
      </c>
      <c r="E539" s="16">
        <f t="shared" si="23"/>
        <v>-3.5455485388001806E-2</v>
      </c>
      <c r="F539" s="43">
        <f t="shared" si="21"/>
        <v>0.35354963259561462</v>
      </c>
    </row>
    <row r="541" spans="1:11" ht="12" customHeight="1" x14ac:dyDescent="0.3">
      <c r="A541" s="17" t="s">
        <v>54</v>
      </c>
      <c r="E541" s="17" t="s">
        <v>95</v>
      </c>
    </row>
    <row r="542" spans="1:11" ht="12" customHeight="1" x14ac:dyDescent="0.3">
      <c r="A542" s="17" t="s">
        <v>55</v>
      </c>
    </row>
    <row r="543" spans="1:11" s="17" customFormat="1" ht="13.5" customHeight="1" x14ac:dyDescent="0.3">
      <c r="A543" s="17" t="s">
        <v>123</v>
      </c>
    </row>
    <row r="544" spans="1:11" s="17" customFormat="1" ht="13.5" x14ac:dyDescent="0.3"/>
    <row r="545" spans="1:1" s="17" customFormat="1" ht="13.5" x14ac:dyDescent="0.3">
      <c r="A545" s="17" t="s">
        <v>23</v>
      </c>
    </row>
    <row r="546" spans="1:1" s="17" customFormat="1" ht="13.5" x14ac:dyDescent="0.3"/>
    <row r="547" spans="1:1" s="17" customFormat="1" ht="13.5" x14ac:dyDescent="0.3"/>
    <row r="548" spans="1:1" s="17" customFormat="1" ht="13.5" x14ac:dyDescent="0.3"/>
    <row r="549" spans="1:1" s="17" customFormat="1" ht="13.5" x14ac:dyDescent="0.3"/>
    <row r="550" spans="1:1" s="17" customFormat="1" ht="13.5" x14ac:dyDescent="0.3"/>
    <row r="551" spans="1:1" s="17" customFormat="1" ht="13.5" x14ac:dyDescent="0.3"/>
    <row r="552" spans="1:1" s="17" customFormat="1" ht="13.5" x14ac:dyDescent="0.3"/>
    <row r="553" spans="1:1" s="17" customFormat="1" ht="13.5" x14ac:dyDescent="0.3"/>
    <row r="554" spans="1:1" s="17" customFormat="1" ht="13.5" x14ac:dyDescent="0.3"/>
    <row r="555" spans="1:1" s="17" customFormat="1" ht="13.5" x14ac:dyDescent="0.3"/>
    <row r="556" spans="1:1" s="17" customFormat="1" ht="13.5" x14ac:dyDescent="0.3"/>
    <row r="557" spans="1:1" s="17" customFormat="1" ht="13.5" x14ac:dyDescent="0.3"/>
    <row r="558" spans="1:1" s="17" customFormat="1" ht="13.5" x14ac:dyDescent="0.3"/>
    <row r="559" spans="1:1" s="17" customFormat="1" ht="13.5" x14ac:dyDescent="0.3"/>
    <row r="560" spans="1:1" s="17" customFormat="1" ht="13.5" x14ac:dyDescent="0.3"/>
    <row r="561" s="17" customFormat="1" ht="13.5" x14ac:dyDescent="0.3"/>
    <row r="562" s="17" customFormat="1" ht="13.5" x14ac:dyDescent="0.3"/>
    <row r="563" s="17" customFormat="1" ht="13.5" x14ac:dyDescent="0.3"/>
    <row r="564" s="17" customFormat="1" ht="13.5" x14ac:dyDescent="0.3"/>
    <row r="565" s="17" customFormat="1" ht="13.5" x14ac:dyDescent="0.3"/>
    <row r="566" s="17" customFormat="1" ht="13.5" x14ac:dyDescent="0.3"/>
    <row r="567" s="17" customFormat="1" ht="13.5" x14ac:dyDescent="0.3"/>
    <row r="568" s="17" customFormat="1" ht="13.5" x14ac:dyDescent="0.3"/>
    <row r="569" s="17" customFormat="1" ht="13.5" x14ac:dyDescent="0.3"/>
    <row r="570" s="17" customFormat="1" ht="13.5" x14ac:dyDescent="0.3"/>
    <row r="571" s="17" customFormat="1" ht="13.5" x14ac:dyDescent="0.3"/>
    <row r="572" s="17" customFormat="1" ht="13.5" x14ac:dyDescent="0.3"/>
    <row r="573" s="17" customFormat="1" ht="13.5" x14ac:dyDescent="0.3"/>
    <row r="574" s="17" customFormat="1" ht="13.5" x14ac:dyDescent="0.3"/>
    <row r="575" s="17" customFormat="1" ht="13.5" x14ac:dyDescent="0.3"/>
    <row r="576" s="17" customFormat="1" ht="13.5" x14ac:dyDescent="0.3"/>
    <row r="577" spans="1:11" s="17" customFormat="1" ht="13.5" x14ac:dyDescent="0.3"/>
    <row r="578" spans="1:11" ht="13.5" customHeight="1" x14ac:dyDescent="0.3"/>
    <row r="579" spans="1:11" ht="13.5" customHeight="1" x14ac:dyDescent="0.3"/>
    <row r="580" spans="1:11" s="17" customFormat="1" ht="13.5" x14ac:dyDescent="0.3"/>
    <row r="581" spans="1:11" s="17" customFormat="1" ht="13.5" x14ac:dyDescent="0.3"/>
    <row r="582" spans="1:11" s="17" customFormat="1" ht="13.5" x14ac:dyDescent="0.3"/>
    <row r="583" spans="1:11" ht="18" x14ac:dyDescent="0.35">
      <c r="A583" s="11" t="s">
        <v>93</v>
      </c>
    </row>
    <row r="584" spans="1:11" ht="3" customHeight="1" x14ac:dyDescent="0.3"/>
    <row r="585" spans="1:11" ht="21" customHeight="1" x14ac:dyDescent="0.3">
      <c r="A585" s="13" t="s">
        <v>0</v>
      </c>
      <c r="B585" s="13" t="s">
        <v>18</v>
      </c>
      <c r="C585" s="13" t="s">
        <v>19</v>
      </c>
      <c r="D585" s="13" t="s">
        <v>20</v>
      </c>
      <c r="E585" s="13" t="s">
        <v>19</v>
      </c>
      <c r="F585" s="13" t="s">
        <v>21</v>
      </c>
    </row>
    <row r="586" spans="1:11" ht="14.25" customHeight="1" x14ac:dyDescent="0.3">
      <c r="A586" s="40">
        <v>41640</v>
      </c>
      <c r="B586" s="15">
        <v>7390927</v>
      </c>
      <c r="C586" s="16">
        <f>IF(B586&lt;&gt;"",B586/B644-100%,"")</f>
        <v>0.16182380000147756</v>
      </c>
      <c r="D586" s="15">
        <v>2575072</v>
      </c>
      <c r="E586" s="16">
        <f>IF(D586&lt;&gt;"",D586/D644-100%,"")</f>
        <v>0.25759701662374668</v>
      </c>
      <c r="F586" s="43">
        <f t="shared" ref="F586:F597" si="24">IF(D586&lt;&gt;"",D586/B586,"")</f>
        <v>0.34840988146683088</v>
      </c>
      <c r="H586" s="66"/>
      <c r="I586" s="67"/>
      <c r="J586" s="66"/>
      <c r="K586" s="67"/>
    </row>
    <row r="587" spans="1:11" ht="14.25" customHeight="1" x14ac:dyDescent="0.3">
      <c r="A587" s="40">
        <v>41671</v>
      </c>
      <c r="B587" s="15">
        <v>8047997</v>
      </c>
      <c r="C587" s="16">
        <f t="shared" ref="C587:C597" si="25">IF(B587&lt;&gt;"",B587/B645-100%,"")</f>
        <v>-8.905219852828905E-2</v>
      </c>
      <c r="D587" s="15">
        <v>2665706</v>
      </c>
      <c r="E587" s="16">
        <f t="shared" ref="E587:E597" si="26">IF(D587&lt;&gt;"",D587/D645-100%,"")</f>
        <v>3.7523897596851485E-2</v>
      </c>
      <c r="F587" s="43">
        <f t="shared" si="24"/>
        <v>0.33122601810114988</v>
      </c>
      <c r="H587" s="66"/>
      <c r="I587" s="67"/>
      <c r="J587" s="66"/>
      <c r="K587" s="67"/>
    </row>
    <row r="588" spans="1:11" ht="14.25" customHeight="1" x14ac:dyDescent="0.3">
      <c r="A588" s="40">
        <v>41699</v>
      </c>
      <c r="B588" s="15">
        <v>11025205</v>
      </c>
      <c r="C588" s="16">
        <f t="shared" si="25"/>
        <v>0.2024547070182241</v>
      </c>
      <c r="D588" s="15">
        <v>3682529</v>
      </c>
      <c r="E588" s="16">
        <f t="shared" si="26"/>
        <v>0.2691736770799551</v>
      </c>
      <c r="F588" s="43">
        <f t="shared" si="24"/>
        <v>0.33401002521041556</v>
      </c>
      <c r="H588" s="66"/>
      <c r="I588" s="67"/>
      <c r="J588" s="66"/>
      <c r="K588" s="67"/>
    </row>
    <row r="589" spans="1:11" ht="14.25" customHeight="1" x14ac:dyDescent="0.3">
      <c r="A589" s="40">
        <v>41730</v>
      </c>
      <c r="B589" s="15">
        <v>13023058</v>
      </c>
      <c r="C589" s="16">
        <f t="shared" si="25"/>
        <v>7.211984637874469E-2</v>
      </c>
      <c r="D589" s="15">
        <v>4751018</v>
      </c>
      <c r="E589" s="16">
        <f t="shared" si="26"/>
        <v>0.1133991965089407</v>
      </c>
      <c r="F589" s="43">
        <f t="shared" si="24"/>
        <v>0.36481585200649497</v>
      </c>
      <c r="H589" s="66"/>
      <c r="I589" s="67"/>
      <c r="J589" s="66"/>
      <c r="K589" s="67"/>
    </row>
    <row r="590" spans="1:11" ht="14.25" customHeight="1" x14ac:dyDescent="0.3">
      <c r="A590" s="40">
        <v>41760</v>
      </c>
      <c r="B590" s="15">
        <v>13861780</v>
      </c>
      <c r="C590" s="16">
        <f t="shared" si="25"/>
        <v>5.2629500656745876E-2</v>
      </c>
      <c r="D590" s="15">
        <v>5379092</v>
      </c>
      <c r="E590" s="16">
        <f t="shared" si="26"/>
        <v>0.14037962395464332</v>
      </c>
      <c r="F590" s="43">
        <f t="shared" si="24"/>
        <v>0.38805203949276357</v>
      </c>
    </row>
    <row r="591" spans="1:11" ht="14.25" customHeight="1" x14ac:dyDescent="0.3">
      <c r="A591" s="40">
        <v>41791</v>
      </c>
      <c r="B591" s="15">
        <v>14544975</v>
      </c>
      <c r="C591" s="16">
        <f t="shared" si="25"/>
        <v>4.8592940134936757E-2</v>
      </c>
      <c r="D591" s="15">
        <v>5450853</v>
      </c>
      <c r="E591" s="16">
        <f t="shared" si="26"/>
        <v>8.2235218483988071E-2</v>
      </c>
      <c r="F591" s="43">
        <f t="shared" si="24"/>
        <v>0.37475849906926617</v>
      </c>
    </row>
    <row r="592" spans="1:11" ht="14.25" customHeight="1" x14ac:dyDescent="0.3">
      <c r="A592" s="40">
        <v>41821</v>
      </c>
      <c r="B592" s="15">
        <v>15939748</v>
      </c>
      <c r="C592" s="16">
        <f t="shared" si="25"/>
        <v>1.1708007820867783E-2</v>
      </c>
      <c r="D592" s="15">
        <v>6239123</v>
      </c>
      <c r="E592" s="16">
        <f t="shared" si="26"/>
        <v>9.9941627906197761E-2</v>
      </c>
      <c r="F592" s="43">
        <f t="shared" si="24"/>
        <v>0.39141917425545247</v>
      </c>
    </row>
    <row r="593" spans="1:6" ht="14.25" customHeight="1" x14ac:dyDescent="0.3">
      <c r="A593" s="40">
        <v>41852</v>
      </c>
      <c r="B593" s="15">
        <v>14621503</v>
      </c>
      <c r="C593" s="16">
        <f t="shared" si="25"/>
        <v>-2.6912746804831689E-2</v>
      </c>
      <c r="D593" s="15">
        <v>5639595</v>
      </c>
      <c r="E593" s="16">
        <f t="shared" si="26"/>
        <v>-3.8041372990935574E-2</v>
      </c>
      <c r="F593" s="43">
        <f t="shared" si="24"/>
        <v>0.38570555981830323</v>
      </c>
    </row>
    <row r="594" spans="1:6" ht="14.25" customHeight="1" x14ac:dyDescent="0.3">
      <c r="A594" s="40">
        <v>41883</v>
      </c>
      <c r="B594" s="15">
        <v>16592324</v>
      </c>
      <c r="C594" s="16">
        <f t="shared" si="25"/>
        <v>1.8721528219453498E-2</v>
      </c>
      <c r="D594" s="15">
        <v>6427989</v>
      </c>
      <c r="E594" s="16">
        <f t="shared" si="26"/>
        <v>7.307775837790409E-4</v>
      </c>
      <c r="F594" s="43">
        <f t="shared" si="24"/>
        <v>0.38740739392504631</v>
      </c>
    </row>
    <row r="595" spans="1:6" ht="14.25" customHeight="1" x14ac:dyDescent="0.3">
      <c r="A595" s="40">
        <v>41913</v>
      </c>
      <c r="B595" s="15">
        <v>17421490</v>
      </c>
      <c r="C595" s="16">
        <f t="shared" si="25"/>
        <v>-2.2777051405103443E-2</v>
      </c>
      <c r="D595" s="15">
        <v>6795680</v>
      </c>
      <c r="E595" s="16">
        <f t="shared" si="26"/>
        <v>-2.8786704735918045E-3</v>
      </c>
      <c r="F595" s="43">
        <f t="shared" si="24"/>
        <v>0.39007455734268426</v>
      </c>
    </row>
    <row r="596" spans="1:6" ht="14.25" customHeight="1" x14ac:dyDescent="0.3">
      <c r="A596" s="40">
        <v>41944</v>
      </c>
      <c r="B596" s="15">
        <v>16216226</v>
      </c>
      <c r="C596" s="16">
        <f t="shared" si="25"/>
        <v>4.7966972540050001E-3</v>
      </c>
      <c r="D596" s="15">
        <v>6290656</v>
      </c>
      <c r="E596" s="16">
        <f t="shared" si="26"/>
        <v>2.5168271401048603E-2</v>
      </c>
      <c r="F596" s="43">
        <f t="shared" si="24"/>
        <v>0.3879235526194566</v>
      </c>
    </row>
    <row r="597" spans="1:6" ht="14.25" customHeight="1" x14ac:dyDescent="0.3">
      <c r="A597" s="40">
        <v>41974</v>
      </c>
      <c r="B597" s="15">
        <v>13605901</v>
      </c>
      <c r="C597" s="16">
        <f t="shared" si="25"/>
        <v>-2.6119875451807828E-2</v>
      </c>
      <c r="D597" s="15">
        <v>5156071</v>
      </c>
      <c r="E597" s="16">
        <f t="shared" si="26"/>
        <v>2.0155308394876226E-2</v>
      </c>
      <c r="F597" s="43">
        <f t="shared" si="24"/>
        <v>0.37895843869509266</v>
      </c>
    </row>
    <row r="599" spans="1:6" ht="12" customHeight="1" x14ac:dyDescent="0.3">
      <c r="A599" s="17" t="s">
        <v>54</v>
      </c>
      <c r="E599" s="17" t="s">
        <v>95</v>
      </c>
    </row>
    <row r="600" spans="1:6" ht="12" customHeight="1" x14ac:dyDescent="0.3">
      <c r="A600" s="17" t="s">
        <v>55</v>
      </c>
    </row>
    <row r="601" spans="1:6" s="17" customFormat="1" ht="13.5" customHeight="1" x14ac:dyDescent="0.3">
      <c r="A601" s="17" t="s">
        <v>123</v>
      </c>
    </row>
    <row r="602" spans="1:6" s="17" customFormat="1" ht="13.5" x14ac:dyDescent="0.3"/>
    <row r="603" spans="1:6" s="17" customFormat="1" ht="13.5" x14ac:dyDescent="0.3">
      <c r="A603" s="17" t="s">
        <v>23</v>
      </c>
    </row>
    <row r="604" spans="1:6" s="17" customFormat="1" ht="13.5" x14ac:dyDescent="0.3"/>
    <row r="605" spans="1:6" s="17" customFormat="1" ht="13.5" x14ac:dyDescent="0.3"/>
    <row r="606" spans="1:6" s="17" customFormat="1" ht="13.5" x14ac:dyDescent="0.3"/>
    <row r="607" spans="1:6" s="17" customFormat="1" ht="13.5" x14ac:dyDescent="0.3"/>
    <row r="608" spans="1:6" s="17" customFormat="1" ht="13.5" x14ac:dyDescent="0.3"/>
    <row r="609" s="17" customFormat="1" ht="13.5" x14ac:dyDescent="0.3"/>
    <row r="610" s="17" customFormat="1" ht="13.5" x14ac:dyDescent="0.3"/>
    <row r="611" s="17" customFormat="1" ht="13.5" x14ac:dyDescent="0.3"/>
    <row r="612" s="17" customFormat="1" ht="13.5" x14ac:dyDescent="0.3"/>
    <row r="613" s="17" customFormat="1" ht="13.5" x14ac:dyDescent="0.3"/>
    <row r="614" s="17" customFormat="1" ht="13.5" x14ac:dyDescent="0.3"/>
    <row r="615" s="17" customFormat="1" ht="13.5" x14ac:dyDescent="0.3"/>
    <row r="616" s="17" customFormat="1" ht="13.5" x14ac:dyDescent="0.3"/>
    <row r="617" s="17" customFormat="1" ht="13.5" x14ac:dyDescent="0.3"/>
    <row r="618" s="17" customFormat="1" ht="13.5" x14ac:dyDescent="0.3"/>
    <row r="619" s="17" customFormat="1" ht="13.5" x14ac:dyDescent="0.3"/>
    <row r="620" s="17" customFormat="1" ht="13.5" x14ac:dyDescent="0.3"/>
    <row r="621" s="17" customFormat="1" ht="13.5" x14ac:dyDescent="0.3"/>
    <row r="622" s="17" customFormat="1" ht="13.5" x14ac:dyDescent="0.3"/>
    <row r="623" s="17" customFormat="1" ht="13.5" x14ac:dyDescent="0.3"/>
    <row r="624" s="17" customFormat="1" ht="13.5" x14ac:dyDescent="0.3"/>
    <row r="625" s="17" customFormat="1" ht="13.5" x14ac:dyDescent="0.3"/>
    <row r="626" s="17" customFormat="1" ht="13.5" x14ac:dyDescent="0.3"/>
    <row r="627" s="17" customFormat="1" ht="13.5" x14ac:dyDescent="0.3"/>
    <row r="628" s="17" customFormat="1" ht="13.5" x14ac:dyDescent="0.3"/>
    <row r="629" s="17" customFormat="1" ht="13.5" x14ac:dyDescent="0.3"/>
    <row r="630" s="17" customFormat="1" ht="13.5" x14ac:dyDescent="0.3"/>
    <row r="631" s="17" customFormat="1" ht="13.5" x14ac:dyDescent="0.3"/>
    <row r="632" s="17" customFormat="1" ht="13.5" x14ac:dyDescent="0.3"/>
    <row r="633" s="17" customFormat="1" ht="13.5" x14ac:dyDescent="0.3"/>
    <row r="634" s="17" customFormat="1" ht="13.5" x14ac:dyDescent="0.3"/>
    <row r="635" s="17" customFormat="1" ht="13.5" x14ac:dyDescent="0.3"/>
    <row r="636" ht="13.5" customHeight="1" x14ac:dyDescent="0.3"/>
    <row r="637" ht="13.5" customHeight="1" x14ac:dyDescent="0.3"/>
    <row r="638" s="17" customFormat="1" ht="13.5" x14ac:dyDescent="0.3"/>
    <row r="639" s="17" customFormat="1" ht="13.5" x14ac:dyDescent="0.3"/>
    <row r="640" s="17" customFormat="1" ht="13.5" x14ac:dyDescent="0.3"/>
    <row r="641" spans="1:11" ht="18" x14ac:dyDescent="0.35">
      <c r="A641" s="11" t="s">
        <v>91</v>
      </c>
    </row>
    <row r="642" spans="1:11" ht="3" customHeight="1" x14ac:dyDescent="0.3"/>
    <row r="643" spans="1:11" ht="21" customHeight="1" x14ac:dyDescent="0.3">
      <c r="A643" s="13" t="s">
        <v>0</v>
      </c>
      <c r="B643" s="13" t="s">
        <v>18</v>
      </c>
      <c r="C643" s="13" t="s">
        <v>19</v>
      </c>
      <c r="D643" s="13" t="s">
        <v>20</v>
      </c>
      <c r="E643" s="13" t="s">
        <v>19</v>
      </c>
      <c r="F643" s="13" t="s">
        <v>21</v>
      </c>
    </row>
    <row r="644" spans="1:11" ht="14.25" customHeight="1" x14ac:dyDescent="0.3">
      <c r="A644" s="40">
        <v>41275</v>
      </c>
      <c r="B644" s="15">
        <v>6361487</v>
      </c>
      <c r="C644" s="16">
        <f t="shared" ref="C644:C655" si="27">IF(B644&lt;&gt;"",B644/B702-100%,"")</f>
        <v>1.2596235837113889E-2</v>
      </c>
      <c r="D644" s="15">
        <v>2047613</v>
      </c>
      <c r="E644" s="16">
        <f>IF(D644&lt;&gt;"",D644/D702-100%,"")</f>
        <v>-5.1838383345337302E-4</v>
      </c>
      <c r="F644" s="43">
        <f t="shared" ref="F644:F655" si="28">IF(D644&lt;&gt;"",D644/B644,"")</f>
        <v>0.32187647322080515</v>
      </c>
      <c r="H644" s="66"/>
      <c r="I644" s="67"/>
      <c r="J644" s="66"/>
      <c r="K644" s="67"/>
    </row>
    <row r="645" spans="1:11" ht="14.25" customHeight="1" x14ac:dyDescent="0.3">
      <c r="A645" s="40">
        <v>41306</v>
      </c>
      <c r="B645" s="15">
        <v>8834751</v>
      </c>
      <c r="C645" s="16">
        <f t="shared" si="27"/>
        <v>0.23843321937370665</v>
      </c>
      <c r="D645" s="15">
        <v>2569296</v>
      </c>
      <c r="E645" s="16">
        <f t="shared" ref="E645:E655" si="29">IF(D645&lt;&gt;"",D645/D703-100%,"")</f>
        <v>0.1395320163179572</v>
      </c>
      <c r="F645" s="43">
        <f t="shared" si="28"/>
        <v>0.29081702472429616</v>
      </c>
      <c r="H645" s="66"/>
      <c r="I645" s="67"/>
      <c r="J645" s="66"/>
      <c r="K645" s="67"/>
    </row>
    <row r="646" spans="1:11" ht="14.25" customHeight="1" x14ac:dyDescent="0.3">
      <c r="A646" s="40">
        <v>41334</v>
      </c>
      <c r="B646" s="15">
        <v>9168915</v>
      </c>
      <c r="C646" s="16">
        <f t="shared" si="27"/>
        <v>-8.4469984685773825E-2</v>
      </c>
      <c r="D646" s="15">
        <v>2901517</v>
      </c>
      <c r="E646" s="16">
        <f t="shared" si="29"/>
        <v>-5.627022876083787E-2</v>
      </c>
      <c r="F646" s="43">
        <f t="shared" si="28"/>
        <v>0.31645151034773472</v>
      </c>
      <c r="H646" s="66"/>
      <c r="I646" s="67"/>
      <c r="J646" s="66"/>
      <c r="K646" s="67"/>
    </row>
    <row r="647" spans="1:11" ht="14.25" customHeight="1" x14ac:dyDescent="0.3">
      <c r="A647" s="40">
        <v>41365</v>
      </c>
      <c r="B647" s="15">
        <v>12147017</v>
      </c>
      <c r="C647" s="16">
        <f t="shared" si="27"/>
        <v>8.4863170425149015E-3</v>
      </c>
      <c r="D647" s="15">
        <v>4267129</v>
      </c>
      <c r="E647" s="16">
        <f t="shared" si="29"/>
        <v>3.342584721647035E-2</v>
      </c>
      <c r="F647" s="43">
        <f t="shared" si="28"/>
        <v>0.3512902797452247</v>
      </c>
      <c r="H647" s="66"/>
      <c r="I647" s="67"/>
      <c r="J647" s="66"/>
      <c r="K647" s="67"/>
    </row>
    <row r="648" spans="1:11" ht="14.25" customHeight="1" x14ac:dyDescent="0.3">
      <c r="A648" s="40">
        <v>41395</v>
      </c>
      <c r="B648" s="15">
        <v>13168717</v>
      </c>
      <c r="C648" s="16">
        <f t="shared" si="27"/>
        <v>-5.1253990506860525E-2</v>
      </c>
      <c r="D648" s="15">
        <v>4716931</v>
      </c>
      <c r="E648" s="16">
        <f t="shared" si="29"/>
        <v>-1.7247485996040646E-2</v>
      </c>
      <c r="F648" s="43">
        <f t="shared" si="28"/>
        <v>0.35819214582559561</v>
      </c>
    </row>
    <row r="649" spans="1:11" ht="14.25" customHeight="1" x14ac:dyDescent="0.3">
      <c r="A649" s="40">
        <v>41426</v>
      </c>
      <c r="B649" s="15">
        <v>13870945</v>
      </c>
      <c r="C649" s="16">
        <f t="shared" si="27"/>
        <v>-3.1145333106840312E-2</v>
      </c>
      <c r="D649" s="15">
        <v>5036662</v>
      </c>
      <c r="E649" s="16">
        <f t="shared" si="29"/>
        <v>-2.4837432956704708E-2</v>
      </c>
      <c r="F649" s="43">
        <f t="shared" si="28"/>
        <v>0.36310878602719571</v>
      </c>
    </row>
    <row r="650" spans="1:11" ht="14.25" customHeight="1" x14ac:dyDescent="0.3">
      <c r="A650" s="40">
        <v>41456</v>
      </c>
      <c r="B650" s="15">
        <v>15755285</v>
      </c>
      <c r="C650" s="16">
        <f t="shared" si="27"/>
        <v>6.7114587122543146E-3</v>
      </c>
      <c r="D650" s="15">
        <v>5672231</v>
      </c>
      <c r="E650" s="16">
        <f t="shared" si="29"/>
        <v>-4.3340947971554078E-3</v>
      </c>
      <c r="F650" s="43">
        <f t="shared" si="28"/>
        <v>0.36002084379939808</v>
      </c>
    </row>
    <row r="651" spans="1:11" ht="14.25" customHeight="1" x14ac:dyDescent="0.3">
      <c r="A651" s="40">
        <v>41487</v>
      </c>
      <c r="B651" s="15">
        <v>15025891</v>
      </c>
      <c r="C651" s="16">
        <f t="shared" si="27"/>
        <v>1.2212998213356308E-2</v>
      </c>
      <c r="D651" s="15">
        <v>5862617</v>
      </c>
      <c r="E651" s="16">
        <f t="shared" si="29"/>
        <v>4.9816256722718943E-2</v>
      </c>
      <c r="F651" s="43">
        <f t="shared" si="28"/>
        <v>0.390167677910082</v>
      </c>
    </row>
    <row r="652" spans="1:11" ht="14.25" customHeight="1" x14ac:dyDescent="0.3">
      <c r="A652" s="40">
        <v>41518</v>
      </c>
      <c r="B652" s="15">
        <v>16287399</v>
      </c>
      <c r="C652" s="16">
        <f t="shared" si="27"/>
        <v>1.1703093690778488E-2</v>
      </c>
      <c r="D652" s="15">
        <v>6423295</v>
      </c>
      <c r="E652" s="16">
        <f t="shared" si="29"/>
        <v>9.3308929064723767E-3</v>
      </c>
      <c r="F652" s="43">
        <f t="shared" si="28"/>
        <v>0.39437205412601484</v>
      </c>
    </row>
    <row r="653" spans="1:11" ht="14.25" customHeight="1" x14ac:dyDescent="0.3">
      <c r="A653" s="40">
        <v>41548</v>
      </c>
      <c r="B653" s="15">
        <v>17827549</v>
      </c>
      <c r="C653" s="16">
        <f t="shared" si="27"/>
        <v>7.4814737778179818E-2</v>
      </c>
      <c r="D653" s="15">
        <v>6815299</v>
      </c>
      <c r="E653" s="16">
        <f t="shared" si="29"/>
        <v>9.4183821239239185E-2</v>
      </c>
      <c r="F653" s="43">
        <f t="shared" si="28"/>
        <v>0.38229029688825983</v>
      </c>
    </row>
    <row r="654" spans="1:11" ht="14.25" customHeight="1" x14ac:dyDescent="0.3">
      <c r="A654" s="40">
        <v>41579</v>
      </c>
      <c r="B654" s="15">
        <v>16138813</v>
      </c>
      <c r="C654" s="16">
        <f t="shared" si="27"/>
        <v>5.6660425968904082E-3</v>
      </c>
      <c r="D654" s="15">
        <v>6136218</v>
      </c>
      <c r="E654" s="16">
        <f t="shared" si="29"/>
        <v>3.1404616951682396E-2</v>
      </c>
      <c r="F654" s="43">
        <f t="shared" si="28"/>
        <v>0.38021495137219818</v>
      </c>
    </row>
    <row r="655" spans="1:11" ht="14.25" customHeight="1" x14ac:dyDescent="0.3">
      <c r="A655" s="40">
        <v>41609</v>
      </c>
      <c r="B655" s="15">
        <v>13970817</v>
      </c>
      <c r="C655" s="16">
        <f t="shared" si="27"/>
        <v>0.1341679574480521</v>
      </c>
      <c r="D655" s="15">
        <v>5054202</v>
      </c>
      <c r="E655" s="16">
        <f t="shared" si="29"/>
        <v>0.14945684989998953</v>
      </c>
      <c r="F655" s="43">
        <f t="shared" si="28"/>
        <v>0.36176853508280871</v>
      </c>
    </row>
    <row r="657" spans="1:5" ht="12" customHeight="1" x14ac:dyDescent="0.3">
      <c r="A657" s="17" t="s">
        <v>54</v>
      </c>
      <c r="E657" s="17" t="s">
        <v>83</v>
      </c>
    </row>
    <row r="658" spans="1:5" ht="12" customHeight="1" x14ac:dyDescent="0.3">
      <c r="A658" s="17" t="s">
        <v>55</v>
      </c>
    </row>
    <row r="659" spans="1:5" s="17" customFormat="1" ht="13.5" customHeight="1" x14ac:dyDescent="0.3">
      <c r="A659" s="17" t="s">
        <v>123</v>
      </c>
    </row>
    <row r="660" spans="1:5" s="17" customFormat="1" ht="13.5" x14ac:dyDescent="0.3"/>
    <row r="661" spans="1:5" s="17" customFormat="1" ht="13.5" x14ac:dyDescent="0.3">
      <c r="A661" s="17" t="s">
        <v>23</v>
      </c>
    </row>
    <row r="662" spans="1:5" s="17" customFormat="1" ht="13.5" x14ac:dyDescent="0.3"/>
    <row r="663" spans="1:5" s="17" customFormat="1" ht="13.5" x14ac:dyDescent="0.3"/>
    <row r="664" spans="1:5" s="17" customFormat="1" ht="13.5" x14ac:dyDescent="0.3"/>
    <row r="665" spans="1:5" s="17" customFormat="1" ht="13.5" x14ac:dyDescent="0.3"/>
    <row r="666" spans="1:5" s="17" customFormat="1" ht="13.5" x14ac:dyDescent="0.3"/>
    <row r="667" spans="1:5" s="17" customFormat="1" ht="13.5" x14ac:dyDescent="0.3"/>
    <row r="668" spans="1:5" s="17" customFormat="1" ht="13.5" x14ac:dyDescent="0.3"/>
    <row r="669" spans="1:5" s="17" customFormat="1" ht="13.5" x14ac:dyDescent="0.3"/>
    <row r="670" spans="1:5" s="17" customFormat="1" ht="13.5" x14ac:dyDescent="0.3"/>
    <row r="671" spans="1:5" s="17" customFormat="1" ht="13.5" x14ac:dyDescent="0.3"/>
    <row r="672" spans="1:5" s="17" customFormat="1" ht="13.5" x14ac:dyDescent="0.3"/>
    <row r="673" s="17" customFormat="1" ht="13.5" x14ac:dyDescent="0.3"/>
    <row r="674" s="17" customFormat="1" ht="13.5" x14ac:dyDescent="0.3"/>
    <row r="675" s="17" customFormat="1" ht="13.5" x14ac:dyDescent="0.3"/>
    <row r="676" s="17" customFormat="1" ht="13.5" x14ac:dyDescent="0.3"/>
    <row r="677" s="17" customFormat="1" ht="13.5" x14ac:dyDescent="0.3"/>
    <row r="678" s="17" customFormat="1" ht="13.5" x14ac:dyDescent="0.3"/>
    <row r="679" s="17" customFormat="1" ht="13.5" x14ac:dyDescent="0.3"/>
    <row r="680" s="17" customFormat="1" ht="13.5" x14ac:dyDescent="0.3"/>
    <row r="681" s="17" customFormat="1" ht="13.5" x14ac:dyDescent="0.3"/>
    <row r="682" s="17" customFormat="1" ht="13.5" x14ac:dyDescent="0.3"/>
    <row r="683" s="17" customFormat="1" ht="13.5" x14ac:dyDescent="0.3"/>
    <row r="684" s="17" customFormat="1" ht="13.5" x14ac:dyDescent="0.3"/>
    <row r="685" s="17" customFormat="1" ht="13.5" x14ac:dyDescent="0.3"/>
    <row r="686" s="17" customFormat="1" ht="13.5" x14ac:dyDescent="0.3"/>
    <row r="687" s="17" customFormat="1" ht="13.5" x14ac:dyDescent="0.3"/>
    <row r="688" s="17" customFormat="1" ht="13.5" x14ac:dyDescent="0.3"/>
    <row r="689" spans="1:11" s="17" customFormat="1" ht="13.5" x14ac:dyDescent="0.3"/>
    <row r="690" spans="1:11" s="17" customFormat="1" ht="13.5" x14ac:dyDescent="0.3"/>
    <row r="691" spans="1:11" s="17" customFormat="1" ht="13.5" x14ac:dyDescent="0.3"/>
    <row r="692" spans="1:11" s="17" customFormat="1" ht="13.5" x14ac:dyDescent="0.3"/>
    <row r="693" spans="1:11" s="17" customFormat="1" ht="13.5" x14ac:dyDescent="0.3"/>
    <row r="694" spans="1:11" s="17" customFormat="1" ht="13.5" x14ac:dyDescent="0.3"/>
    <row r="695" spans="1:11" ht="13.5" customHeight="1" x14ac:dyDescent="0.3"/>
    <row r="696" spans="1:11" ht="13.5" customHeight="1" x14ac:dyDescent="0.3"/>
    <row r="697" spans="1:11" s="17" customFormat="1" ht="13.5" x14ac:dyDescent="0.3"/>
    <row r="698" spans="1:11" s="17" customFormat="1" ht="13.5" x14ac:dyDescent="0.3"/>
    <row r="699" spans="1:11" ht="18" x14ac:dyDescent="0.35">
      <c r="A699" s="11" t="s">
        <v>86</v>
      </c>
    </row>
    <row r="700" spans="1:11" ht="3" customHeight="1" x14ac:dyDescent="0.3"/>
    <row r="701" spans="1:11" ht="21" customHeight="1" x14ac:dyDescent="0.3">
      <c r="A701" s="13" t="s">
        <v>0</v>
      </c>
      <c r="B701" s="13" t="s">
        <v>18</v>
      </c>
      <c r="C701" s="13" t="s">
        <v>19</v>
      </c>
      <c r="D701" s="13" t="s">
        <v>20</v>
      </c>
      <c r="E701" s="13" t="s">
        <v>19</v>
      </c>
      <c r="F701" s="13" t="s">
        <v>21</v>
      </c>
    </row>
    <row r="702" spans="1:11" ht="14.25" customHeight="1" x14ac:dyDescent="0.3">
      <c r="A702" s="40">
        <v>40909</v>
      </c>
      <c r="B702" s="15">
        <v>6282353</v>
      </c>
      <c r="C702" s="16">
        <f t="shared" ref="C702:C707" si="30">IF(B702&lt;&gt;"",B702/B760-100%,"")</f>
        <v>0.20022425088588469</v>
      </c>
      <c r="D702" s="15">
        <v>2048675</v>
      </c>
      <c r="E702" s="16">
        <f>IF(D702&lt;&gt;"",D702/D760-100%,"")</f>
        <v>0.14918495332974335</v>
      </c>
      <c r="F702" s="43">
        <f t="shared" ref="F702:F713" si="31">IF(D702&lt;&gt;"",D702/B702,"")</f>
        <v>0.32609995013015031</v>
      </c>
      <c r="H702" s="66"/>
      <c r="I702" s="67"/>
      <c r="J702" s="66"/>
      <c r="K702" s="67"/>
    </row>
    <row r="703" spans="1:11" ht="14.25" customHeight="1" x14ac:dyDescent="0.3">
      <c r="A703" s="40">
        <v>40940</v>
      </c>
      <c r="B703" s="15">
        <v>7133813</v>
      </c>
      <c r="C703" s="16">
        <f t="shared" si="30"/>
        <v>3.7604626784893291E-2</v>
      </c>
      <c r="D703" s="15">
        <v>2254694</v>
      </c>
      <c r="E703" s="16">
        <f t="shared" ref="E703:E713" si="32">IF(D703&lt;&gt;"",D703/D761-100%,"")</f>
        <v>5.2744276822942249E-2</v>
      </c>
      <c r="F703" s="43">
        <f t="shared" si="31"/>
        <v>0.31605734548971215</v>
      </c>
      <c r="H703" s="66"/>
      <c r="I703" s="67"/>
      <c r="J703" s="66"/>
      <c r="K703" s="67"/>
    </row>
    <row r="704" spans="1:11" ht="14.25" customHeight="1" x14ac:dyDescent="0.3">
      <c r="A704" s="40">
        <v>40969</v>
      </c>
      <c r="B704" s="15">
        <v>10014871</v>
      </c>
      <c r="C704" s="16">
        <f t="shared" si="30"/>
        <v>-4.1181766997233638E-4</v>
      </c>
      <c r="D704" s="15">
        <v>3074521</v>
      </c>
      <c r="E704" s="16">
        <f t="shared" si="32"/>
        <v>-5.8234093010119947E-2</v>
      </c>
      <c r="F704" s="43">
        <f t="shared" si="31"/>
        <v>0.3069955668924742</v>
      </c>
      <c r="H704" s="66"/>
      <c r="I704" s="67"/>
      <c r="J704" s="66"/>
      <c r="K704" s="67"/>
    </row>
    <row r="705" spans="1:11" ht="14.25" customHeight="1" x14ac:dyDescent="0.3">
      <c r="A705" s="40">
        <v>41000</v>
      </c>
      <c r="B705" s="15">
        <v>12044801</v>
      </c>
      <c r="C705" s="16">
        <f t="shared" si="30"/>
        <v>9.9085093495407506E-2</v>
      </c>
      <c r="D705" s="15">
        <v>4129110</v>
      </c>
      <c r="E705" s="16">
        <f t="shared" si="32"/>
        <v>6.6619446312937702E-2</v>
      </c>
      <c r="F705" s="43">
        <f t="shared" si="31"/>
        <v>0.34281263758529512</v>
      </c>
      <c r="H705" s="66"/>
      <c r="I705" s="67"/>
      <c r="J705" s="66"/>
      <c r="K705" s="67"/>
    </row>
    <row r="706" spans="1:11" ht="14.25" customHeight="1" x14ac:dyDescent="0.3">
      <c r="A706" s="40">
        <v>41030</v>
      </c>
      <c r="B706" s="15">
        <v>13880129</v>
      </c>
      <c r="C706" s="16">
        <f t="shared" si="30"/>
        <v>-7.4628375873190267E-3</v>
      </c>
      <c r="D706" s="15">
        <v>4799714</v>
      </c>
      <c r="E706" s="16">
        <f t="shared" si="32"/>
        <v>-2.4256001691390416E-2</v>
      </c>
      <c r="F706" s="43">
        <f t="shared" si="31"/>
        <v>0.34579750663700604</v>
      </c>
    </row>
    <row r="707" spans="1:11" ht="14.25" customHeight="1" x14ac:dyDescent="0.3">
      <c r="A707" s="40">
        <v>41061</v>
      </c>
      <c r="B707" s="15">
        <v>14316848</v>
      </c>
      <c r="C707" s="16">
        <f t="shared" si="30"/>
        <v>5.5147345222715582E-2</v>
      </c>
      <c r="D707" s="15">
        <v>5164946</v>
      </c>
      <c r="E707" s="16">
        <f t="shared" si="32"/>
        <v>6.6542410939680163E-2</v>
      </c>
      <c r="F707" s="43">
        <f t="shared" si="31"/>
        <v>0.36075999409925985</v>
      </c>
    </row>
    <row r="708" spans="1:11" ht="14.25" customHeight="1" x14ac:dyDescent="0.3">
      <c r="A708" s="40">
        <v>41091</v>
      </c>
      <c r="B708" s="15">
        <v>15650249</v>
      </c>
      <c r="C708" s="16">
        <f t="shared" ref="C708:C713" si="33">IF(B708&lt;&gt;"",B708/B766-100%,"")</f>
        <v>0.12147470215467338</v>
      </c>
      <c r="D708" s="15">
        <v>5696922</v>
      </c>
      <c r="E708" s="16">
        <f t="shared" si="32"/>
        <v>0.1570272137663955</v>
      </c>
      <c r="F708" s="43">
        <f t="shared" si="31"/>
        <v>0.36401478340696047</v>
      </c>
    </row>
    <row r="709" spans="1:11" ht="14.25" customHeight="1" x14ac:dyDescent="0.3">
      <c r="A709" s="40">
        <v>41122</v>
      </c>
      <c r="B709" s="15">
        <v>14844594</v>
      </c>
      <c r="C709" s="16">
        <f t="shared" si="33"/>
        <v>5.3240511299284421E-2</v>
      </c>
      <c r="D709" s="15">
        <v>5584422</v>
      </c>
      <c r="E709" s="16">
        <f t="shared" si="32"/>
        <v>8.087839507881367E-2</v>
      </c>
      <c r="F709" s="43">
        <f t="shared" si="31"/>
        <v>0.37619230273323745</v>
      </c>
    </row>
    <row r="710" spans="1:11" ht="14.25" customHeight="1" x14ac:dyDescent="0.3">
      <c r="A710" s="40">
        <v>41153</v>
      </c>
      <c r="B710" s="15">
        <v>16098991</v>
      </c>
      <c r="C710" s="16">
        <f t="shared" si="33"/>
        <v>9.5614334827522907E-2</v>
      </c>
      <c r="D710" s="15">
        <v>6363914</v>
      </c>
      <c r="E710" s="16">
        <f t="shared" si="32"/>
        <v>0.20197175894814334</v>
      </c>
      <c r="F710" s="43">
        <f t="shared" si="31"/>
        <v>0.39529893519413734</v>
      </c>
    </row>
    <row r="711" spans="1:11" ht="14.25" customHeight="1" x14ac:dyDescent="0.3">
      <c r="A711" s="40">
        <v>41183</v>
      </c>
      <c r="B711" s="15">
        <v>16586625</v>
      </c>
      <c r="C711" s="16">
        <f t="shared" si="33"/>
        <v>0.11503941649589788</v>
      </c>
      <c r="D711" s="15">
        <v>6228660</v>
      </c>
      <c r="E711" s="16">
        <f t="shared" si="32"/>
        <v>0.14418112003609274</v>
      </c>
      <c r="F711" s="43">
        <f t="shared" si="31"/>
        <v>0.3755230494449594</v>
      </c>
    </row>
    <row r="712" spans="1:11" ht="14.25" customHeight="1" x14ac:dyDescent="0.3">
      <c r="A712" s="40">
        <v>41214</v>
      </c>
      <c r="B712" s="15">
        <v>16047885</v>
      </c>
      <c r="C712" s="16">
        <f t="shared" si="33"/>
        <v>3.6267625005843795E-2</v>
      </c>
      <c r="D712" s="15">
        <v>5949380</v>
      </c>
      <c r="E712" s="16">
        <f t="shared" si="32"/>
        <v>6.5448836202674165E-2</v>
      </c>
      <c r="F712" s="43">
        <f t="shared" si="31"/>
        <v>0.37072673439521781</v>
      </c>
    </row>
    <row r="713" spans="1:11" ht="14.25" customHeight="1" x14ac:dyDescent="0.3">
      <c r="A713" s="40">
        <v>41244</v>
      </c>
      <c r="B713" s="15">
        <v>12318120</v>
      </c>
      <c r="C713" s="16">
        <f t="shared" si="33"/>
        <v>-4.6668518929845915E-2</v>
      </c>
      <c r="D713" s="15">
        <v>4397035</v>
      </c>
      <c r="E713" s="16">
        <f t="shared" si="32"/>
        <v>1.6193328953051811E-2</v>
      </c>
      <c r="F713" s="43">
        <f t="shared" si="31"/>
        <v>0.35695666221793587</v>
      </c>
    </row>
    <row r="715" spans="1:11" ht="12" customHeight="1" x14ac:dyDescent="0.3">
      <c r="A715" s="17" t="s">
        <v>54</v>
      </c>
      <c r="E715" s="17" t="s">
        <v>83</v>
      </c>
    </row>
    <row r="716" spans="1:11" ht="12" customHeight="1" x14ac:dyDescent="0.3">
      <c r="A716" s="17" t="s">
        <v>55</v>
      </c>
    </row>
    <row r="717" spans="1:11" s="17" customFormat="1" ht="13.5" customHeight="1" x14ac:dyDescent="0.3">
      <c r="A717" s="17" t="s">
        <v>123</v>
      </c>
    </row>
    <row r="718" spans="1:11" s="17" customFormat="1" ht="13.5" x14ac:dyDescent="0.3"/>
    <row r="719" spans="1:11" s="17" customFormat="1" ht="13.5" x14ac:dyDescent="0.3">
      <c r="A719" s="17" t="s">
        <v>23</v>
      </c>
    </row>
    <row r="720" spans="1:11" s="17" customFormat="1" ht="13.5" x14ac:dyDescent="0.3"/>
    <row r="721" s="17" customFormat="1" ht="13.5" x14ac:dyDescent="0.3"/>
    <row r="722" s="17" customFormat="1" ht="13.5" x14ac:dyDescent="0.3"/>
    <row r="723" s="17" customFormat="1" ht="13.5" x14ac:dyDescent="0.3"/>
    <row r="724" s="17" customFormat="1" ht="13.5" x14ac:dyDescent="0.3"/>
    <row r="725" s="17" customFormat="1" ht="13.5" x14ac:dyDescent="0.3"/>
    <row r="726" s="17" customFormat="1" ht="13.5" x14ac:dyDescent="0.3"/>
    <row r="727" s="17" customFormat="1" ht="13.5" x14ac:dyDescent="0.3"/>
    <row r="728" s="17" customFormat="1" ht="13.5" x14ac:dyDescent="0.3"/>
    <row r="729" s="17" customFormat="1" ht="13.5" x14ac:dyDescent="0.3"/>
    <row r="730" s="17" customFormat="1" ht="13.5" x14ac:dyDescent="0.3"/>
    <row r="731" s="17" customFormat="1" ht="13.5" x14ac:dyDescent="0.3"/>
    <row r="732" s="17" customFormat="1" ht="13.5" x14ac:dyDescent="0.3"/>
    <row r="733" s="17" customFormat="1" ht="13.5" x14ac:dyDescent="0.3"/>
    <row r="734" s="17" customFormat="1" ht="13.5" x14ac:dyDescent="0.3"/>
    <row r="735" s="17" customFormat="1" ht="13.5" x14ac:dyDescent="0.3"/>
    <row r="736" s="17" customFormat="1" ht="13.5" x14ac:dyDescent="0.3"/>
    <row r="737" s="17" customFormat="1" ht="13.5" x14ac:dyDescent="0.3"/>
    <row r="738" s="17" customFormat="1" ht="13.5" x14ac:dyDescent="0.3"/>
    <row r="739" s="17" customFormat="1" ht="13.5" x14ac:dyDescent="0.3"/>
    <row r="740" s="17" customFormat="1" ht="13.5" x14ac:dyDescent="0.3"/>
    <row r="741" s="17" customFormat="1" ht="13.5" x14ac:dyDescent="0.3"/>
    <row r="742" s="17" customFormat="1" ht="13.5" x14ac:dyDescent="0.3"/>
    <row r="743" s="17" customFormat="1" ht="13.5" x14ac:dyDescent="0.3"/>
    <row r="744" s="17" customFormat="1" ht="13.5" x14ac:dyDescent="0.3"/>
    <row r="745" s="17" customFormat="1" ht="13.5" x14ac:dyDescent="0.3"/>
    <row r="746" s="17" customFormat="1" ht="13.5" x14ac:dyDescent="0.3"/>
    <row r="747" s="17" customFormat="1" ht="13.5" x14ac:dyDescent="0.3"/>
    <row r="748" s="17" customFormat="1" ht="13.5" x14ac:dyDescent="0.3"/>
    <row r="749" s="17" customFormat="1" ht="13.5" x14ac:dyDescent="0.3"/>
    <row r="750" s="17" customFormat="1" ht="13.5" x14ac:dyDescent="0.3"/>
    <row r="751" s="17" customFormat="1" ht="13.5" x14ac:dyDescent="0.3"/>
    <row r="752" s="17" customFormat="1" ht="13.5" x14ac:dyDescent="0.3"/>
    <row r="753" spans="1:11" ht="13.5" customHeight="1" x14ac:dyDescent="0.3"/>
    <row r="754" spans="1:11" ht="13.5" customHeight="1" x14ac:dyDescent="0.3"/>
    <row r="755" spans="1:11" s="17" customFormat="1" ht="13.5" x14ac:dyDescent="0.3"/>
    <row r="756" spans="1:11" s="17" customFormat="1" ht="13.5" x14ac:dyDescent="0.3"/>
    <row r="757" spans="1:11" ht="18" x14ac:dyDescent="0.35">
      <c r="A757" s="11" t="s">
        <v>84</v>
      </c>
    </row>
    <row r="758" spans="1:11" ht="3" customHeight="1" x14ac:dyDescent="0.3"/>
    <row r="759" spans="1:11" ht="21" customHeight="1" x14ac:dyDescent="0.3">
      <c r="A759" s="13" t="s">
        <v>0</v>
      </c>
      <c r="B759" s="13" t="s">
        <v>18</v>
      </c>
      <c r="C759" s="13" t="s">
        <v>19</v>
      </c>
      <c r="D759" s="13" t="s">
        <v>20</v>
      </c>
      <c r="E759" s="13" t="s">
        <v>19</v>
      </c>
      <c r="F759" s="13" t="s">
        <v>21</v>
      </c>
    </row>
    <row r="760" spans="1:11" ht="14.25" customHeight="1" x14ac:dyDescent="0.3">
      <c r="A760" s="40">
        <v>40544</v>
      </c>
      <c r="B760" s="15">
        <v>5234316</v>
      </c>
      <c r="C760" s="16">
        <f>IF(B760&lt;&gt;"",B760/B818-100%,"")</f>
        <v>-0.12332442641846553</v>
      </c>
      <c r="D760" s="15">
        <v>1782720</v>
      </c>
      <c r="E760" s="16">
        <f>IF(D760&lt;&gt;"",D760/D818-100%,"")</f>
        <v>-0.13979366281081218</v>
      </c>
      <c r="F760" s="43">
        <f t="shared" ref="F760:F771" si="34">IF(D760&lt;&gt;"",D760/B760,"")</f>
        <v>0.34058318221521205</v>
      </c>
      <c r="H760" s="66"/>
      <c r="I760" s="67"/>
      <c r="J760" s="66"/>
      <c r="K760" s="67"/>
    </row>
    <row r="761" spans="1:11" ht="14.25" customHeight="1" x14ac:dyDescent="0.3">
      <c r="A761" s="40">
        <v>40575</v>
      </c>
      <c r="B761" s="15">
        <v>6875271</v>
      </c>
      <c r="C761" s="16">
        <f t="shared" ref="C761:C771" si="35">IF(B761&lt;&gt;"",B761/B819-100%,"")</f>
        <v>-1.9205412232044972E-2</v>
      </c>
      <c r="D761" s="15">
        <v>2141730</v>
      </c>
      <c r="E761" s="16">
        <f t="shared" ref="E761:E771" si="36">IF(D761&lt;&gt;"",D761/D819-100%,"")</f>
        <v>-6.8221972111874418E-2</v>
      </c>
      <c r="F761" s="43">
        <f t="shared" si="34"/>
        <v>0.31151208439638234</v>
      </c>
      <c r="H761" s="66"/>
      <c r="I761" s="67"/>
      <c r="J761" s="66"/>
      <c r="K761" s="67"/>
    </row>
    <row r="762" spans="1:11" ht="14.25" customHeight="1" x14ac:dyDescent="0.3">
      <c r="A762" s="40">
        <v>40603</v>
      </c>
      <c r="B762" s="15">
        <v>10018997</v>
      </c>
      <c r="C762" s="16">
        <f t="shared" si="35"/>
        <v>-1.4324615398085938E-2</v>
      </c>
      <c r="D762" s="15">
        <v>3264634</v>
      </c>
      <c r="E762" s="16">
        <f t="shared" si="36"/>
        <v>-9.3269807887742862E-2</v>
      </c>
      <c r="F762" s="43">
        <f t="shared" si="34"/>
        <v>0.32584439340584692</v>
      </c>
      <c r="H762" s="66"/>
      <c r="I762" s="67"/>
      <c r="J762" s="66"/>
      <c r="K762" s="67"/>
    </row>
    <row r="763" spans="1:11" ht="14.25" customHeight="1" x14ac:dyDescent="0.3">
      <c r="A763" s="40">
        <v>40634</v>
      </c>
      <c r="B763" s="15">
        <v>10958934</v>
      </c>
      <c r="C763" s="16">
        <f t="shared" si="35"/>
        <v>-3.3577754942593074E-4</v>
      </c>
      <c r="D763" s="15">
        <v>3871212</v>
      </c>
      <c r="E763" s="16">
        <f t="shared" si="36"/>
        <v>-3.8991808418576412E-2</v>
      </c>
      <c r="F763" s="43">
        <f t="shared" si="34"/>
        <v>0.35324713151844878</v>
      </c>
      <c r="H763" s="66"/>
      <c r="I763" s="67"/>
      <c r="J763" s="66"/>
      <c r="K763" s="67"/>
    </row>
    <row r="764" spans="1:11" ht="14.25" customHeight="1" x14ac:dyDescent="0.3">
      <c r="A764" s="40">
        <v>40664</v>
      </c>
      <c r="B764" s="15">
        <v>13984493</v>
      </c>
      <c r="C764" s="16">
        <f t="shared" si="35"/>
        <v>0.16776356360417055</v>
      </c>
      <c r="D764" s="15">
        <v>4919030</v>
      </c>
      <c r="E764" s="16">
        <f t="shared" si="36"/>
        <v>0.11125042131925111</v>
      </c>
      <c r="F764" s="43">
        <f t="shared" si="34"/>
        <v>0.35174889786851765</v>
      </c>
    </row>
    <row r="765" spans="1:11" ht="14.25" customHeight="1" x14ac:dyDescent="0.3">
      <c r="A765" s="40">
        <v>40695</v>
      </c>
      <c r="B765" s="15">
        <v>13568577</v>
      </c>
      <c r="C765" s="16">
        <f>IF(B765&lt;&gt;"",B765/B823-100%,"")</f>
        <v>-3.053769288928776E-2</v>
      </c>
      <c r="D765" s="15">
        <v>4842701</v>
      </c>
      <c r="E765" s="16">
        <f t="shared" si="36"/>
        <v>-7.4727927803305172E-2</v>
      </c>
      <c r="F765" s="43">
        <f t="shared" si="34"/>
        <v>0.35690559150012563</v>
      </c>
    </row>
    <row r="766" spans="1:11" ht="14.25" customHeight="1" x14ac:dyDescent="0.3">
      <c r="A766" s="40">
        <v>40725</v>
      </c>
      <c r="B766" s="15">
        <v>13955062</v>
      </c>
      <c r="C766" s="16">
        <f t="shared" si="35"/>
        <v>-3.575971800075739E-3</v>
      </c>
      <c r="D766" s="15">
        <v>4923758</v>
      </c>
      <c r="E766" s="16">
        <f t="shared" si="36"/>
        <v>-6.492625012439146E-2</v>
      </c>
      <c r="F766" s="43">
        <f t="shared" si="34"/>
        <v>0.35282953239476827</v>
      </c>
    </row>
    <row r="767" spans="1:11" ht="14.25" customHeight="1" x14ac:dyDescent="0.3">
      <c r="A767" s="40">
        <v>40756</v>
      </c>
      <c r="B767" s="15">
        <v>14094211</v>
      </c>
      <c r="C767" s="16">
        <f t="shared" si="35"/>
        <v>4.2231714945389465E-2</v>
      </c>
      <c r="D767" s="15">
        <v>5166559</v>
      </c>
      <c r="E767" s="16">
        <f t="shared" si="36"/>
        <v>-3.7434995233340818E-2</v>
      </c>
      <c r="F767" s="43">
        <f t="shared" si="34"/>
        <v>0.36657312708033107</v>
      </c>
    </row>
    <row r="768" spans="1:11" ht="14.25" customHeight="1" x14ac:dyDescent="0.3">
      <c r="A768" s="40">
        <v>40787</v>
      </c>
      <c r="B768" s="15">
        <v>14694031</v>
      </c>
      <c r="C768" s="16">
        <f t="shared" si="35"/>
        <v>-8.6912099854674629E-4</v>
      </c>
      <c r="D768" s="15">
        <v>5294562</v>
      </c>
      <c r="E768" s="16">
        <f t="shared" si="36"/>
        <v>-6.4677553813754951E-2</v>
      </c>
      <c r="F768" s="43">
        <f t="shared" si="34"/>
        <v>0.36032059548533685</v>
      </c>
    </row>
    <row r="769" spans="1:6" ht="14.25" customHeight="1" x14ac:dyDescent="0.3">
      <c r="A769" s="40">
        <v>40817</v>
      </c>
      <c r="B769" s="15">
        <v>14875371</v>
      </c>
      <c r="C769" s="16">
        <f t="shared" si="35"/>
        <v>3.5791464553105889E-2</v>
      </c>
      <c r="D769" s="15">
        <v>5443771</v>
      </c>
      <c r="E769" s="16">
        <f t="shared" si="36"/>
        <v>-6.3581435632706906E-2</v>
      </c>
      <c r="F769" s="43">
        <f t="shared" si="34"/>
        <v>0.36595867087953637</v>
      </c>
    </row>
    <row r="770" spans="1:6" ht="14.25" customHeight="1" x14ac:dyDescent="0.3">
      <c r="A770" s="40">
        <v>40848</v>
      </c>
      <c r="B770" s="15">
        <v>15486236</v>
      </c>
      <c r="C770" s="16">
        <f t="shared" si="35"/>
        <v>0.10954040464578396</v>
      </c>
      <c r="D770" s="15">
        <v>5583919</v>
      </c>
      <c r="E770" s="16">
        <f t="shared" si="36"/>
        <v>6.4570451793171335E-2</v>
      </c>
      <c r="F770" s="43">
        <f t="shared" si="34"/>
        <v>0.36057302755814907</v>
      </c>
    </row>
    <row r="771" spans="1:6" ht="14.25" customHeight="1" x14ac:dyDescent="0.3">
      <c r="A771" s="40">
        <v>40878</v>
      </c>
      <c r="B771" s="15">
        <v>12921130</v>
      </c>
      <c r="C771" s="16">
        <f t="shared" si="35"/>
        <v>6.0560941708887039E-2</v>
      </c>
      <c r="D771" s="15">
        <v>4326967</v>
      </c>
      <c r="E771" s="16">
        <f t="shared" si="36"/>
        <v>-8.5746903147383091E-2</v>
      </c>
      <c r="F771" s="43">
        <f t="shared" si="34"/>
        <v>0.33487527793621763</v>
      </c>
    </row>
    <row r="773" spans="1:6" ht="12" customHeight="1" x14ac:dyDescent="0.3">
      <c r="A773" s="17" t="s">
        <v>54</v>
      </c>
      <c r="E773" s="17" t="s">
        <v>83</v>
      </c>
    </row>
    <row r="774" spans="1:6" ht="12" customHeight="1" x14ac:dyDescent="0.3">
      <c r="A774" s="17" t="s">
        <v>55</v>
      </c>
    </row>
    <row r="775" spans="1:6" s="17" customFormat="1" ht="13.5" customHeight="1" x14ac:dyDescent="0.3">
      <c r="A775" s="17" t="s">
        <v>123</v>
      </c>
    </row>
    <row r="776" spans="1:6" s="17" customFormat="1" ht="13.5" x14ac:dyDescent="0.3"/>
    <row r="777" spans="1:6" s="17" customFormat="1" ht="13.5" x14ac:dyDescent="0.3">
      <c r="A777" s="17" t="s">
        <v>23</v>
      </c>
    </row>
    <row r="778" spans="1:6" s="17" customFormat="1" ht="13.5" x14ac:dyDescent="0.3"/>
    <row r="779" spans="1:6" s="17" customFormat="1" ht="13.5" x14ac:dyDescent="0.3"/>
    <row r="780" spans="1:6" s="17" customFormat="1" ht="13.5" x14ac:dyDescent="0.3"/>
    <row r="781" spans="1:6" s="17" customFormat="1" ht="13.5" x14ac:dyDescent="0.3"/>
    <row r="782" spans="1:6" s="17" customFormat="1" ht="13.5" x14ac:dyDescent="0.3"/>
    <row r="783" spans="1:6" s="17" customFormat="1" ht="13.5" x14ac:dyDescent="0.3"/>
    <row r="784" spans="1:6" s="17" customFormat="1" ht="13.5" x14ac:dyDescent="0.3"/>
    <row r="785" s="17" customFormat="1" ht="13.5" x14ac:dyDescent="0.3"/>
    <row r="786" s="17" customFormat="1" ht="13.5" x14ac:dyDescent="0.3"/>
    <row r="787" s="17" customFormat="1" ht="13.5" x14ac:dyDescent="0.3"/>
    <row r="788" s="17" customFormat="1" ht="13.5" x14ac:dyDescent="0.3"/>
    <row r="789" s="17" customFormat="1" ht="13.5" x14ac:dyDescent="0.3"/>
    <row r="790" s="17" customFormat="1" ht="13.5" x14ac:dyDescent="0.3"/>
    <row r="791" s="17" customFormat="1" ht="13.5" x14ac:dyDescent="0.3"/>
    <row r="792" s="17" customFormat="1" ht="13.5" x14ac:dyDescent="0.3"/>
    <row r="793" s="17" customFormat="1" ht="13.5" x14ac:dyDescent="0.3"/>
    <row r="794" s="17" customFormat="1" ht="13.5" x14ac:dyDescent="0.3"/>
    <row r="795" s="17" customFormat="1" ht="13.5" x14ac:dyDescent="0.3"/>
    <row r="796" s="17" customFormat="1" ht="13.5" x14ac:dyDescent="0.3"/>
    <row r="797" s="17" customFormat="1" ht="13.5" x14ac:dyDescent="0.3"/>
    <row r="798" s="17" customFormat="1" ht="13.5" x14ac:dyDescent="0.3"/>
    <row r="799" s="17" customFormat="1" ht="13.5" x14ac:dyDescent="0.3"/>
    <row r="800" s="17" customFormat="1" ht="13.5" x14ac:dyDescent="0.3"/>
    <row r="801" spans="1:1" s="17" customFormat="1" ht="13.5" x14ac:dyDescent="0.3"/>
    <row r="802" spans="1:1" s="17" customFormat="1" ht="13.5" x14ac:dyDescent="0.3"/>
    <row r="803" spans="1:1" s="17" customFormat="1" ht="13.5" x14ac:dyDescent="0.3"/>
    <row r="804" spans="1:1" s="17" customFormat="1" ht="13.5" x14ac:dyDescent="0.3"/>
    <row r="805" spans="1:1" s="17" customFormat="1" ht="13.5" x14ac:dyDescent="0.3"/>
    <row r="806" spans="1:1" s="17" customFormat="1" ht="13.5" x14ac:dyDescent="0.3"/>
    <row r="807" spans="1:1" s="17" customFormat="1" ht="13.5" x14ac:dyDescent="0.3"/>
    <row r="808" spans="1:1" s="17" customFormat="1" ht="13.5" x14ac:dyDescent="0.3"/>
    <row r="809" spans="1:1" s="17" customFormat="1" ht="13.5" x14ac:dyDescent="0.3"/>
    <row r="810" spans="1:1" s="17" customFormat="1" ht="13.5" x14ac:dyDescent="0.3"/>
    <row r="811" spans="1:1" ht="13.5" customHeight="1" x14ac:dyDescent="0.3"/>
    <row r="812" spans="1:1" ht="13.5" customHeight="1" x14ac:dyDescent="0.3"/>
    <row r="813" spans="1:1" s="17" customFormat="1" ht="13.5" x14ac:dyDescent="0.3"/>
    <row r="814" spans="1:1" s="17" customFormat="1" ht="13.5" x14ac:dyDescent="0.3"/>
    <row r="815" spans="1:1" ht="18" x14ac:dyDescent="0.35">
      <c r="A815" s="11" t="s">
        <v>81</v>
      </c>
    </row>
    <row r="816" spans="1:1" ht="3" customHeight="1" x14ac:dyDescent="0.3"/>
    <row r="817" spans="1:11" ht="21" customHeight="1" x14ac:dyDescent="0.3">
      <c r="A817" s="13" t="s">
        <v>0</v>
      </c>
      <c r="B817" s="13" t="s">
        <v>18</v>
      </c>
      <c r="C817" s="13" t="s">
        <v>19</v>
      </c>
      <c r="D817" s="13" t="s">
        <v>20</v>
      </c>
      <c r="E817" s="13" t="s">
        <v>19</v>
      </c>
      <c r="F817" s="13" t="s">
        <v>21</v>
      </c>
    </row>
    <row r="818" spans="1:11" ht="14.25" customHeight="1" x14ac:dyDescent="0.3">
      <c r="A818" s="40">
        <v>40179</v>
      </c>
      <c r="B818" s="15">
        <v>5970642</v>
      </c>
      <c r="C818" s="16">
        <f>IF(B818&lt;&gt;"",B818/B876-100%,"")</f>
        <v>-0.11195100638448985</v>
      </c>
      <c r="D818" s="15">
        <v>2072433</v>
      </c>
      <c r="E818" s="16">
        <f>IF(D818&lt;&gt;"",D818/D876-100%,"")</f>
        <v>-0.19183668216882566</v>
      </c>
      <c r="F818" s="43">
        <f t="shared" ref="F818:F829" si="37">IF(D818&lt;&gt;"",D818/B818,"")</f>
        <v>0.34710387928132352</v>
      </c>
      <c r="H818" s="66"/>
      <c r="I818" s="67"/>
      <c r="J818" s="66"/>
      <c r="K818" s="67"/>
    </row>
    <row r="819" spans="1:11" ht="14.25" customHeight="1" x14ac:dyDescent="0.3">
      <c r="A819" s="40">
        <v>40210</v>
      </c>
      <c r="B819" s="15">
        <v>7009899</v>
      </c>
      <c r="C819" s="16">
        <f t="shared" ref="C819:C829" si="38">IF(B819&lt;&gt;"",B819/B877-100%,"")</f>
        <v>-9.640679243765371E-2</v>
      </c>
      <c r="D819" s="15">
        <v>2298541</v>
      </c>
      <c r="E819" s="16">
        <f t="shared" ref="E819:E829" si="39">IF(D819&lt;&gt;"",D819/D877-100%,"")</f>
        <v>-0.12699631700425873</v>
      </c>
      <c r="F819" s="43">
        <f t="shared" si="37"/>
        <v>0.32789930354203389</v>
      </c>
      <c r="H819" s="66"/>
      <c r="I819" s="67"/>
      <c r="J819" s="66"/>
      <c r="K819" s="67"/>
    </row>
    <row r="820" spans="1:11" ht="14.25" customHeight="1" x14ac:dyDescent="0.3">
      <c r="A820" s="40">
        <v>40238</v>
      </c>
      <c r="B820" s="15">
        <v>10164601</v>
      </c>
      <c r="C820" s="16">
        <f t="shared" si="38"/>
        <v>-9.0061623419843695E-3</v>
      </c>
      <c r="D820" s="15">
        <v>3600447</v>
      </c>
      <c r="E820" s="16">
        <f t="shared" si="39"/>
        <v>7.4263251331473601E-2</v>
      </c>
      <c r="F820" s="43">
        <f t="shared" si="37"/>
        <v>0.3542142972459027</v>
      </c>
      <c r="H820" s="66"/>
      <c r="I820" s="67"/>
      <c r="J820" s="66"/>
      <c r="K820" s="67"/>
    </row>
    <row r="821" spans="1:11" ht="14.25" customHeight="1" x14ac:dyDescent="0.3">
      <c r="A821" s="40">
        <v>40269</v>
      </c>
      <c r="B821" s="15">
        <v>10962615</v>
      </c>
      <c r="C821" s="16">
        <f t="shared" si="38"/>
        <v>-4.8886503960364647E-2</v>
      </c>
      <c r="D821" s="15">
        <v>4028282</v>
      </c>
      <c r="E821" s="16">
        <f t="shared" si="39"/>
        <v>-3.6021968928482306E-2</v>
      </c>
      <c r="F821" s="43">
        <f t="shared" si="37"/>
        <v>0.3674563049053533</v>
      </c>
      <c r="H821" s="66"/>
      <c r="I821" s="67"/>
      <c r="J821" s="66"/>
      <c r="K821" s="67"/>
    </row>
    <row r="822" spans="1:11" ht="14.25" customHeight="1" x14ac:dyDescent="0.3">
      <c r="A822" s="40">
        <v>40299</v>
      </c>
      <c r="B822" s="15">
        <v>11975449</v>
      </c>
      <c r="C822" s="16">
        <f t="shared" si="38"/>
        <v>-3.5043566854509822E-2</v>
      </c>
      <c r="D822" s="15">
        <v>4426572</v>
      </c>
      <c r="E822" s="16">
        <f t="shared" si="39"/>
        <v>-9.2202357343864061E-2</v>
      </c>
      <c r="F822" s="43">
        <f t="shared" si="37"/>
        <v>0.36963724700426681</v>
      </c>
    </row>
    <row r="823" spans="1:11" ht="14.25" customHeight="1" x14ac:dyDescent="0.3">
      <c r="A823" s="40">
        <v>40330</v>
      </c>
      <c r="B823" s="15">
        <v>13995982</v>
      </c>
      <c r="C823" s="16">
        <f t="shared" si="38"/>
        <v>8.242007208118407E-3</v>
      </c>
      <c r="D823" s="15">
        <v>5233813</v>
      </c>
      <c r="E823" s="16">
        <f t="shared" si="39"/>
        <v>-5.3129920860977009E-2</v>
      </c>
      <c r="F823" s="43">
        <f t="shared" si="37"/>
        <v>0.37395110968276468</v>
      </c>
    </row>
    <row r="824" spans="1:11" ht="14.25" customHeight="1" x14ac:dyDescent="0.3">
      <c r="A824" s="40">
        <v>40360</v>
      </c>
      <c r="B824" s="15">
        <v>14005144</v>
      </c>
      <c r="C824" s="16">
        <f t="shared" si="38"/>
        <v>-3.789328755937027E-2</v>
      </c>
      <c r="D824" s="15">
        <v>5265636</v>
      </c>
      <c r="E824" s="16">
        <f t="shared" si="39"/>
        <v>-0.11001851073122115</v>
      </c>
      <c r="F824" s="43">
        <f t="shared" si="37"/>
        <v>0.37597871182188486</v>
      </c>
    </row>
    <row r="825" spans="1:11" ht="14.25" customHeight="1" x14ac:dyDescent="0.3">
      <c r="A825" s="40">
        <v>40391</v>
      </c>
      <c r="B825" s="15">
        <v>13523107</v>
      </c>
      <c r="C825" s="16">
        <f t="shared" si="38"/>
        <v>-1.1865268387559968E-2</v>
      </c>
      <c r="D825" s="15">
        <v>5367491</v>
      </c>
      <c r="E825" s="16">
        <f t="shared" si="39"/>
        <v>-1.2697276934509616E-2</v>
      </c>
      <c r="F825" s="43">
        <f t="shared" si="37"/>
        <v>0.39691255863020236</v>
      </c>
    </row>
    <row r="826" spans="1:11" ht="14.25" customHeight="1" x14ac:dyDescent="0.3">
      <c r="A826" s="40">
        <v>40422</v>
      </c>
      <c r="B826" s="15">
        <v>14706813</v>
      </c>
      <c r="C826" s="16">
        <f t="shared" si="38"/>
        <v>-5.194934958721209E-2</v>
      </c>
      <c r="D826" s="15">
        <v>5660681</v>
      </c>
      <c r="E826" s="16">
        <f t="shared" si="39"/>
        <v>-0.10874716104780457</v>
      </c>
      <c r="F826" s="43">
        <f t="shared" si="37"/>
        <v>0.38490194986500476</v>
      </c>
    </row>
    <row r="827" spans="1:11" ht="14.25" customHeight="1" x14ac:dyDescent="0.3">
      <c r="A827" s="40">
        <v>40452</v>
      </c>
      <c r="B827" s="15">
        <v>14361357</v>
      </c>
      <c r="C827" s="16">
        <f t="shared" si="38"/>
        <v>-6.3338733192725649E-2</v>
      </c>
      <c r="D827" s="15">
        <v>5813395</v>
      </c>
      <c r="E827" s="16">
        <f t="shared" si="39"/>
        <v>-5.655543930321294E-2</v>
      </c>
      <c r="F827" s="43">
        <f t="shared" si="37"/>
        <v>0.40479426839678173</v>
      </c>
    </row>
    <row r="828" spans="1:11" ht="14.25" customHeight="1" x14ac:dyDescent="0.3">
      <c r="A828" s="40">
        <v>40483</v>
      </c>
      <c r="B828" s="15">
        <v>13957343</v>
      </c>
      <c r="C828" s="16">
        <f t="shared" si="38"/>
        <v>-4.9662024489479095E-2</v>
      </c>
      <c r="D828" s="15">
        <v>5245232</v>
      </c>
      <c r="E828" s="16">
        <f t="shared" si="39"/>
        <v>-6.7017549788731978E-2</v>
      </c>
      <c r="F828" s="43">
        <f t="shared" si="37"/>
        <v>0.37580447797263417</v>
      </c>
    </row>
    <row r="829" spans="1:11" ht="14.25" customHeight="1" x14ac:dyDescent="0.3">
      <c r="A829" s="40">
        <v>40513</v>
      </c>
      <c r="B829" s="15">
        <v>12183298</v>
      </c>
      <c r="C829" s="16">
        <f t="shared" si="38"/>
        <v>-9.0540207246954996E-2</v>
      </c>
      <c r="D829" s="15">
        <v>4732789</v>
      </c>
      <c r="E829" s="16">
        <f t="shared" si="39"/>
        <v>-7.3338548035137507E-2</v>
      </c>
      <c r="F829" s="43">
        <f t="shared" si="37"/>
        <v>0.38846534000892041</v>
      </c>
    </row>
    <row r="831" spans="1:11" ht="12" customHeight="1" x14ac:dyDescent="0.3">
      <c r="A831" s="17" t="s">
        <v>54</v>
      </c>
      <c r="E831" s="17" t="s">
        <v>83</v>
      </c>
    </row>
    <row r="832" spans="1:11" ht="12" customHeight="1" x14ac:dyDescent="0.3">
      <c r="A832" s="17" t="s">
        <v>55</v>
      </c>
    </row>
    <row r="833" spans="1:1" s="17" customFormat="1" ht="13.5" customHeight="1" x14ac:dyDescent="0.3">
      <c r="A833" s="17" t="s">
        <v>123</v>
      </c>
    </row>
    <row r="834" spans="1:1" s="17" customFormat="1" ht="13.5" x14ac:dyDescent="0.3"/>
    <row r="835" spans="1:1" s="17" customFormat="1" ht="13.5" x14ac:dyDescent="0.3">
      <c r="A835" s="17" t="s">
        <v>23</v>
      </c>
    </row>
    <row r="836" spans="1:1" s="17" customFormat="1" ht="13.5" x14ac:dyDescent="0.3"/>
    <row r="837" spans="1:1" s="17" customFormat="1" ht="13.5" x14ac:dyDescent="0.3"/>
    <row r="838" spans="1:1" s="17" customFormat="1" ht="13.5" x14ac:dyDescent="0.3"/>
    <row r="839" spans="1:1" s="17" customFormat="1" ht="13.5" x14ac:dyDescent="0.3"/>
    <row r="840" spans="1:1" s="17" customFormat="1" ht="13.5" x14ac:dyDescent="0.3"/>
    <row r="841" spans="1:1" s="17" customFormat="1" ht="13.5" x14ac:dyDescent="0.3"/>
    <row r="842" spans="1:1" s="17" customFormat="1" ht="13.5" x14ac:dyDescent="0.3"/>
    <row r="843" spans="1:1" s="17" customFormat="1" ht="13.5" x14ac:dyDescent="0.3"/>
    <row r="844" spans="1:1" s="17" customFormat="1" ht="13.5" x14ac:dyDescent="0.3"/>
    <row r="845" spans="1:1" s="17" customFormat="1" ht="13.5" x14ac:dyDescent="0.3"/>
    <row r="846" spans="1:1" s="17" customFormat="1" ht="13.5" x14ac:dyDescent="0.3"/>
    <row r="847" spans="1:1" s="17" customFormat="1" ht="13.5" x14ac:dyDescent="0.3"/>
    <row r="848" spans="1:1" s="17" customFormat="1" ht="13.5" x14ac:dyDescent="0.3"/>
    <row r="849" s="17" customFormat="1" ht="13.5" x14ac:dyDescent="0.3"/>
    <row r="850" s="17" customFormat="1" ht="13.5" x14ac:dyDescent="0.3"/>
    <row r="851" s="17" customFormat="1" ht="13.5" x14ac:dyDescent="0.3"/>
    <row r="852" s="17" customFormat="1" ht="13.5" x14ac:dyDescent="0.3"/>
    <row r="853" s="17" customFormat="1" ht="13.5" x14ac:dyDescent="0.3"/>
    <row r="854" s="17" customFormat="1" ht="13.5" x14ac:dyDescent="0.3"/>
    <row r="855" s="17" customFormat="1" ht="13.5" x14ac:dyDescent="0.3"/>
    <row r="856" s="17" customFormat="1" ht="13.5" x14ac:dyDescent="0.3"/>
    <row r="857" s="17" customFormat="1" ht="13.5" x14ac:dyDescent="0.3"/>
    <row r="858" s="17" customFormat="1" ht="13.5" x14ac:dyDescent="0.3"/>
    <row r="859" s="17" customFormat="1" ht="13.5" x14ac:dyDescent="0.3"/>
    <row r="860" s="17" customFormat="1" ht="13.5" x14ac:dyDescent="0.3"/>
    <row r="861" s="17" customFormat="1" ht="13.5" x14ac:dyDescent="0.3"/>
    <row r="862" s="17" customFormat="1" ht="13.5" x14ac:dyDescent="0.3"/>
    <row r="863" s="17" customFormat="1" ht="13.5" x14ac:dyDescent="0.3"/>
    <row r="864" s="17" customFormat="1" ht="13.5" x14ac:dyDescent="0.3"/>
    <row r="865" spans="1:8" s="17" customFormat="1" ht="13.5" x14ac:dyDescent="0.3"/>
    <row r="866" spans="1:8" s="17" customFormat="1" ht="13.5" x14ac:dyDescent="0.3"/>
    <row r="867" spans="1:8" s="17" customFormat="1" ht="13.5" x14ac:dyDescent="0.3"/>
    <row r="868" spans="1:8" s="17" customFormat="1" ht="13.5" x14ac:dyDescent="0.3"/>
    <row r="869" spans="1:8" ht="13.5" customHeight="1" x14ac:dyDescent="0.3"/>
    <row r="870" spans="1:8" ht="13.5" customHeight="1" x14ac:dyDescent="0.3"/>
    <row r="871" spans="1:8" s="17" customFormat="1" ht="13.5" x14ac:dyDescent="0.3"/>
    <row r="872" spans="1:8" s="17" customFormat="1" ht="13.5" x14ac:dyDescent="0.3"/>
    <row r="873" spans="1:8" ht="18" x14ac:dyDescent="0.35">
      <c r="A873" s="11" t="s">
        <v>79</v>
      </c>
    </row>
    <row r="874" spans="1:8" ht="3" customHeight="1" x14ac:dyDescent="0.3"/>
    <row r="875" spans="1:8" ht="21" customHeight="1" x14ac:dyDescent="0.3">
      <c r="A875" s="13" t="s">
        <v>0</v>
      </c>
      <c r="B875" s="13" t="s">
        <v>18</v>
      </c>
      <c r="C875" s="13" t="s">
        <v>19</v>
      </c>
      <c r="D875" s="13" t="s">
        <v>20</v>
      </c>
      <c r="E875" s="13" t="s">
        <v>19</v>
      </c>
      <c r="F875" s="13" t="s">
        <v>21</v>
      </c>
    </row>
    <row r="876" spans="1:8" ht="14.25" customHeight="1" x14ac:dyDescent="0.3">
      <c r="A876" s="40">
        <v>39814</v>
      </c>
      <c r="B876" s="15">
        <v>6723325</v>
      </c>
      <c r="C876" s="16">
        <f t="shared" ref="C876:C887" si="40">IF(B876&lt;&gt;"",B876/B934-100%,"")</f>
        <v>-0.14971737658187223</v>
      </c>
      <c r="D876" s="15">
        <v>2564374</v>
      </c>
      <c r="E876" s="16">
        <f t="shared" ref="E876:E887" si="41">IF(D876&lt;&gt;"",D876/D934-100%,"")</f>
        <v>-8.3999039839516065E-2</v>
      </c>
      <c r="F876" s="43">
        <f t="shared" ref="F876:F887" si="42">IF(D876&lt;&gt;"",D876/B876,"")</f>
        <v>0.3814145530671208</v>
      </c>
    </row>
    <row r="877" spans="1:8" ht="14.25" customHeight="1" x14ac:dyDescent="0.3">
      <c r="A877" s="40">
        <v>39845</v>
      </c>
      <c r="B877" s="15">
        <v>7757804</v>
      </c>
      <c r="C877" s="16">
        <f t="shared" si="40"/>
        <v>-0.17307195010080501</v>
      </c>
      <c r="D877" s="15">
        <v>2632911</v>
      </c>
      <c r="E877" s="16">
        <f t="shared" si="41"/>
        <v>-0.16954449884274814</v>
      </c>
      <c r="F877" s="43">
        <f t="shared" si="42"/>
        <v>0.33938869814189687</v>
      </c>
      <c r="H877" s="18"/>
    </row>
    <row r="878" spans="1:8" ht="14.25" customHeight="1" x14ac:dyDescent="0.3">
      <c r="A878" s="40">
        <v>39873</v>
      </c>
      <c r="B878" s="15">
        <v>10256977</v>
      </c>
      <c r="C878" s="16">
        <f t="shared" si="40"/>
        <v>-3.631431726140899E-2</v>
      </c>
      <c r="D878" s="15">
        <v>3351550</v>
      </c>
      <c r="E878" s="16">
        <f t="shared" si="41"/>
        <v>-8.4218407167663489E-2</v>
      </c>
      <c r="F878" s="43">
        <f t="shared" si="42"/>
        <v>0.32675806916599304</v>
      </c>
    </row>
    <row r="879" spans="1:8" ht="14.25" customHeight="1" x14ac:dyDescent="0.3">
      <c r="A879" s="40">
        <v>39904</v>
      </c>
      <c r="B879" s="15">
        <v>11526085</v>
      </c>
      <c r="C879" s="16">
        <f t="shared" si="40"/>
        <v>-0.11176209887696453</v>
      </c>
      <c r="D879" s="15">
        <v>4178811</v>
      </c>
      <c r="E879" s="16">
        <f t="shared" si="41"/>
        <v>-0.12546512124334808</v>
      </c>
      <c r="F879" s="43">
        <f t="shared" si="42"/>
        <v>0.36255250590291499</v>
      </c>
    </row>
    <row r="880" spans="1:8" ht="14.25" customHeight="1" x14ac:dyDescent="0.3">
      <c r="A880" s="40">
        <v>39934</v>
      </c>
      <c r="B880" s="15">
        <v>12410352</v>
      </c>
      <c r="C880" s="16">
        <f t="shared" si="40"/>
        <v>-0.11413519598078625</v>
      </c>
      <c r="D880" s="15">
        <v>4876166</v>
      </c>
      <c r="E880" s="16">
        <f t="shared" si="41"/>
        <v>-8.7986653187682951E-2</v>
      </c>
      <c r="F880" s="43">
        <f t="shared" si="42"/>
        <v>0.39291117608912302</v>
      </c>
    </row>
    <row r="881" spans="1:11" ht="14.25" customHeight="1" x14ac:dyDescent="0.3">
      <c r="A881" s="40">
        <v>39965</v>
      </c>
      <c r="B881" s="15">
        <v>13881570</v>
      </c>
      <c r="C881" s="16">
        <f t="shared" si="40"/>
        <v>-8.1504418238226961E-2</v>
      </c>
      <c r="D881" s="15">
        <v>5527488</v>
      </c>
      <c r="E881" s="16">
        <f t="shared" si="41"/>
        <v>-3.6431320444746396E-3</v>
      </c>
      <c r="F881" s="43">
        <f t="shared" si="42"/>
        <v>0.3981889656573428</v>
      </c>
    </row>
    <row r="882" spans="1:11" ht="14.25" customHeight="1" x14ac:dyDescent="0.3">
      <c r="A882" s="40">
        <v>39995</v>
      </c>
      <c r="B882" s="15">
        <v>14556747</v>
      </c>
      <c r="C882" s="16">
        <f t="shared" si="40"/>
        <v>-9.5253888030175538E-2</v>
      </c>
      <c r="D882" s="15">
        <v>5916568</v>
      </c>
      <c r="E882" s="16">
        <f t="shared" si="41"/>
        <v>-7.9254385685449957E-3</v>
      </c>
      <c r="F882" s="43">
        <f t="shared" si="42"/>
        <v>0.40644850116581677</v>
      </c>
    </row>
    <row r="883" spans="1:11" ht="14.25" customHeight="1" x14ac:dyDescent="0.3">
      <c r="A883" s="40">
        <v>40026</v>
      </c>
      <c r="B883" s="15">
        <v>13685489</v>
      </c>
      <c r="C883" s="16">
        <f t="shared" si="40"/>
        <v>-7.0402615739908914E-2</v>
      </c>
      <c r="D883" s="15">
        <v>5436520</v>
      </c>
      <c r="E883" s="16">
        <f t="shared" si="41"/>
        <v>-5.950208201063234E-2</v>
      </c>
      <c r="F883" s="43">
        <f t="shared" si="42"/>
        <v>0.39724704027747931</v>
      </c>
    </row>
    <row r="884" spans="1:11" ht="14.25" customHeight="1" x14ac:dyDescent="0.3">
      <c r="A884" s="40">
        <v>40057</v>
      </c>
      <c r="B884" s="15">
        <v>15512687</v>
      </c>
      <c r="C884" s="16">
        <f t="shared" si="40"/>
        <v>-4.4235424357744746E-2</v>
      </c>
      <c r="D884" s="15">
        <v>6351375</v>
      </c>
      <c r="E884" s="16">
        <f t="shared" si="41"/>
        <v>-3.1025787288925688E-2</v>
      </c>
      <c r="F884" s="43">
        <f t="shared" si="42"/>
        <v>0.4094310031524519</v>
      </c>
      <c r="H884" s="66"/>
      <c r="I884" s="67"/>
      <c r="J884" s="66"/>
      <c r="K884" s="67"/>
    </row>
    <row r="885" spans="1:11" ht="14.25" customHeight="1" x14ac:dyDescent="0.3">
      <c r="A885" s="40">
        <v>40087</v>
      </c>
      <c r="B885" s="15">
        <v>15332498</v>
      </c>
      <c r="C885" s="16">
        <f t="shared" si="40"/>
        <v>-8.1123679959755779E-2</v>
      </c>
      <c r="D885" s="15">
        <v>6161883</v>
      </c>
      <c r="E885" s="16">
        <f t="shared" si="41"/>
        <v>-5.2427205666722099E-2</v>
      </c>
      <c r="F885" s="43">
        <f t="shared" si="42"/>
        <v>0.40188382871466866</v>
      </c>
      <c r="H885" s="66"/>
      <c r="I885" s="67"/>
      <c r="J885" s="66"/>
      <c r="K885" s="67"/>
    </row>
    <row r="886" spans="1:11" ht="14.25" customHeight="1" x14ac:dyDescent="0.3">
      <c r="A886" s="40">
        <v>40118</v>
      </c>
      <c r="B886" s="15">
        <v>14686715</v>
      </c>
      <c r="C886" s="16">
        <f t="shared" si="40"/>
        <v>-3.9853740089698664E-2</v>
      </c>
      <c r="D886" s="15">
        <v>5622005</v>
      </c>
      <c r="E886" s="16">
        <f t="shared" si="41"/>
        <v>-5.0026326176938918E-2</v>
      </c>
      <c r="F886" s="43">
        <f t="shared" si="42"/>
        <v>0.38279526769600963</v>
      </c>
      <c r="H886" s="66"/>
      <c r="I886" s="67"/>
      <c r="J886" s="66"/>
      <c r="K886" s="67"/>
    </row>
    <row r="887" spans="1:11" ht="14.25" customHeight="1" x14ac:dyDescent="0.3">
      <c r="A887" s="40">
        <v>40148</v>
      </c>
      <c r="B887" s="15">
        <v>13396192</v>
      </c>
      <c r="C887" s="16">
        <f t="shared" si="40"/>
        <v>4.6961604038481708E-2</v>
      </c>
      <c r="D887" s="15">
        <v>5107355</v>
      </c>
      <c r="E887" s="16">
        <f t="shared" si="41"/>
        <v>9.618005550273323E-2</v>
      </c>
      <c r="F887" s="43">
        <f t="shared" si="42"/>
        <v>0.38125424001089264</v>
      </c>
      <c r="H887" s="66"/>
      <c r="I887" s="67"/>
      <c r="J887" s="66"/>
      <c r="K887" s="67"/>
    </row>
    <row r="889" spans="1:11" ht="12" customHeight="1" x14ac:dyDescent="0.3">
      <c r="A889" s="17" t="s">
        <v>54</v>
      </c>
      <c r="E889" s="17" t="s">
        <v>83</v>
      </c>
    </row>
    <row r="890" spans="1:11" ht="12" customHeight="1" x14ac:dyDescent="0.3">
      <c r="A890" s="17" t="s">
        <v>55</v>
      </c>
    </row>
    <row r="891" spans="1:11" s="17" customFormat="1" ht="13.5" customHeight="1" x14ac:dyDescent="0.3">
      <c r="A891" s="17" t="s">
        <v>123</v>
      </c>
    </row>
    <row r="892" spans="1:11" s="17" customFormat="1" ht="13.5" x14ac:dyDescent="0.3"/>
    <row r="893" spans="1:11" s="17" customFormat="1" ht="13.5" x14ac:dyDescent="0.3">
      <c r="A893" s="17" t="s">
        <v>23</v>
      </c>
    </row>
    <row r="894" spans="1:11" s="17" customFormat="1" ht="13.5" x14ac:dyDescent="0.3"/>
    <row r="895" spans="1:11" s="17" customFormat="1" ht="13.5" x14ac:dyDescent="0.3"/>
    <row r="896" spans="1:11" s="17" customFormat="1" ht="13.5" x14ac:dyDescent="0.3"/>
    <row r="897" s="17" customFormat="1" ht="13.5" x14ac:dyDescent="0.3"/>
    <row r="898" s="17" customFormat="1" ht="13.5" x14ac:dyDescent="0.3"/>
    <row r="899" s="17" customFormat="1" ht="13.5" x14ac:dyDescent="0.3"/>
    <row r="900" s="17" customFormat="1" ht="13.5" x14ac:dyDescent="0.3"/>
    <row r="901" s="17" customFormat="1" ht="13.5" x14ac:dyDescent="0.3"/>
    <row r="902" s="17" customFormat="1" ht="13.5" x14ac:dyDescent="0.3"/>
    <row r="903" s="17" customFormat="1" ht="13.5" x14ac:dyDescent="0.3"/>
    <row r="904" s="17" customFormat="1" ht="13.5" x14ac:dyDescent="0.3"/>
    <row r="905" s="17" customFormat="1" ht="13.5" x14ac:dyDescent="0.3"/>
    <row r="906" s="17" customFormat="1" ht="13.5" x14ac:dyDescent="0.3"/>
    <row r="907" s="17" customFormat="1" ht="13.5" x14ac:dyDescent="0.3"/>
    <row r="908" s="17" customFormat="1" ht="13.5" x14ac:dyDescent="0.3"/>
    <row r="909" s="17" customFormat="1" ht="13.5" x14ac:dyDescent="0.3"/>
    <row r="910" s="17" customFormat="1" ht="13.5" x14ac:dyDescent="0.3"/>
    <row r="911" s="17" customFormat="1" ht="13.5" x14ac:dyDescent="0.3"/>
    <row r="912" s="17" customFormat="1" ht="13.5" x14ac:dyDescent="0.3"/>
    <row r="913" s="17" customFormat="1" ht="13.5" x14ac:dyDescent="0.3"/>
    <row r="914" s="17" customFormat="1" ht="13.5" x14ac:dyDescent="0.3"/>
    <row r="915" s="17" customFormat="1" ht="13.5" x14ac:dyDescent="0.3"/>
    <row r="916" s="17" customFormat="1" ht="13.5" x14ac:dyDescent="0.3"/>
    <row r="917" s="17" customFormat="1" ht="13.5" x14ac:dyDescent="0.3"/>
    <row r="918" s="17" customFormat="1" ht="13.5" x14ac:dyDescent="0.3"/>
    <row r="919" s="17" customFormat="1" ht="13.5" x14ac:dyDescent="0.3"/>
    <row r="920" s="17" customFormat="1" ht="13.5" x14ac:dyDescent="0.3"/>
    <row r="921" s="17" customFormat="1" ht="13.5" x14ac:dyDescent="0.3"/>
    <row r="922" s="17" customFormat="1" ht="13.5" x14ac:dyDescent="0.3"/>
    <row r="923" s="17" customFormat="1" ht="13.5" x14ac:dyDescent="0.3"/>
    <row r="924" s="17" customFormat="1" ht="13.5" x14ac:dyDescent="0.3"/>
    <row r="925" s="17" customFormat="1" ht="13.5" x14ac:dyDescent="0.3"/>
    <row r="926" s="17" customFormat="1" ht="13.5" x14ac:dyDescent="0.3"/>
    <row r="927" s="17" customFormat="1" ht="13.5" x14ac:dyDescent="0.3"/>
    <row r="928" ht="13.5" customHeight="1" x14ac:dyDescent="0.3"/>
    <row r="929" spans="1:11" ht="13.5" customHeight="1" x14ac:dyDescent="0.3"/>
    <row r="930" spans="1:11" s="17" customFormat="1" ht="13.5" x14ac:dyDescent="0.3"/>
    <row r="931" spans="1:11" ht="18" x14ac:dyDescent="0.35">
      <c r="A931" s="11" t="s">
        <v>66</v>
      </c>
    </row>
    <row r="932" spans="1:11" ht="3" customHeight="1" x14ac:dyDescent="0.3"/>
    <row r="933" spans="1:11" ht="21" customHeight="1" x14ac:dyDescent="0.3">
      <c r="A933" s="13" t="s">
        <v>0</v>
      </c>
      <c r="B933" s="13" t="s">
        <v>18</v>
      </c>
      <c r="C933" s="13" t="s">
        <v>19</v>
      </c>
      <c r="D933" s="13" t="s">
        <v>20</v>
      </c>
      <c r="E933" s="13" t="s">
        <v>19</v>
      </c>
      <c r="F933" s="13" t="s">
        <v>21</v>
      </c>
    </row>
    <row r="934" spans="1:11" ht="14.25" customHeight="1" x14ac:dyDescent="0.3">
      <c r="A934" s="40">
        <v>39448</v>
      </c>
      <c r="B934" s="15">
        <v>7907165</v>
      </c>
      <c r="C934" s="16">
        <f t="shared" ref="C934:C945" si="43">IF(B934&lt;&gt;"",B934/B992-100%,"")</f>
        <v>0.24975205417681434</v>
      </c>
      <c r="D934" s="15">
        <v>2799532</v>
      </c>
      <c r="E934" s="16">
        <f t="shared" ref="E934:E945" si="44">IF(D934&lt;&gt;"",D934/D992-100%,"")</f>
        <v>0.27220748083076307</v>
      </c>
      <c r="F934" s="43">
        <f t="shared" ref="F934:F945" si="45">IF(D934&lt;&gt;"",D934/B934,"")</f>
        <v>0.35405002930886104</v>
      </c>
      <c r="H934" s="62"/>
      <c r="I934" s="63"/>
      <c r="J934" s="62"/>
      <c r="K934" s="63"/>
    </row>
    <row r="935" spans="1:11" ht="14.25" customHeight="1" x14ac:dyDescent="0.3">
      <c r="A935" s="40">
        <v>39479</v>
      </c>
      <c r="B935" s="15">
        <v>9381474</v>
      </c>
      <c r="C935" s="16">
        <f t="shared" si="43"/>
        <v>0.25403389931101805</v>
      </c>
      <c r="D935" s="15">
        <v>3170442</v>
      </c>
      <c r="E935" s="16">
        <f t="shared" si="44"/>
        <v>0.366677041043737</v>
      </c>
      <c r="F935" s="43">
        <f t="shared" si="45"/>
        <v>0.33794710724562044</v>
      </c>
      <c r="H935" s="62"/>
      <c r="I935" s="63"/>
      <c r="J935" s="62"/>
      <c r="K935" s="63"/>
    </row>
    <row r="936" spans="1:11" ht="14.25" customHeight="1" x14ac:dyDescent="0.3">
      <c r="A936" s="40">
        <v>39508</v>
      </c>
      <c r="B936" s="15">
        <v>10643488</v>
      </c>
      <c r="C936" s="16">
        <f t="shared" si="43"/>
        <v>8.2354525174444415E-2</v>
      </c>
      <c r="D936" s="15">
        <v>3659770</v>
      </c>
      <c r="E936" s="16">
        <f t="shared" si="44"/>
        <v>0.18367946274393487</v>
      </c>
      <c r="F936" s="43">
        <f t="shared" si="45"/>
        <v>0.3438506249079249</v>
      </c>
      <c r="H936" s="62"/>
      <c r="I936" s="63"/>
      <c r="J936" s="62"/>
      <c r="K936" s="63"/>
    </row>
    <row r="937" spans="1:11" ht="14.25" customHeight="1" x14ac:dyDescent="0.3">
      <c r="A937" s="40">
        <v>39539</v>
      </c>
      <c r="B937" s="15">
        <v>12976349</v>
      </c>
      <c r="C937" s="16">
        <f t="shared" si="43"/>
        <v>0.2077319383734495</v>
      </c>
      <c r="D937" s="15">
        <v>4778324</v>
      </c>
      <c r="E937" s="16">
        <f t="shared" si="44"/>
        <v>0.29654977797615745</v>
      </c>
      <c r="F937" s="43">
        <f t="shared" si="45"/>
        <v>0.36823331431668493</v>
      </c>
      <c r="H937" s="62"/>
      <c r="I937" s="63"/>
      <c r="J937" s="62"/>
      <c r="K937" s="63"/>
    </row>
    <row r="938" spans="1:11" ht="14.25" customHeight="1" x14ac:dyDescent="0.3">
      <c r="A938" s="40">
        <v>39569</v>
      </c>
      <c r="B938" s="15">
        <v>14009307</v>
      </c>
      <c r="C938" s="16">
        <f t="shared" si="43"/>
        <v>0.1314894554261965</v>
      </c>
      <c r="D938" s="15">
        <v>5346595</v>
      </c>
      <c r="E938" s="16">
        <f t="shared" si="44"/>
        <v>0.23081723753487338</v>
      </c>
      <c r="F938" s="43">
        <f t="shared" si="45"/>
        <v>0.3816459300949005</v>
      </c>
      <c r="H938" s="62"/>
      <c r="I938" s="63"/>
      <c r="J938" s="62"/>
      <c r="K938" s="63"/>
    </row>
    <row r="939" spans="1:11" ht="14.25" customHeight="1" x14ac:dyDescent="0.3">
      <c r="A939" s="40">
        <v>39600</v>
      </c>
      <c r="B939" s="15">
        <v>15113377</v>
      </c>
      <c r="C939" s="16">
        <f t="shared" si="43"/>
        <v>0.10886154389765701</v>
      </c>
      <c r="D939" s="15">
        <v>5547699</v>
      </c>
      <c r="E939" s="16">
        <f t="shared" si="44"/>
        <v>8.0704444024537247E-2</v>
      </c>
      <c r="F939" s="43">
        <f t="shared" si="45"/>
        <v>0.36707209778463146</v>
      </c>
      <c r="H939" s="64"/>
      <c r="I939" s="65"/>
      <c r="J939" s="64"/>
      <c r="K939" s="65"/>
    </row>
    <row r="940" spans="1:11" ht="14.25" customHeight="1" x14ac:dyDescent="0.3">
      <c r="A940" s="40">
        <v>39630</v>
      </c>
      <c r="B940" s="15">
        <v>16089317</v>
      </c>
      <c r="C940" s="16">
        <f t="shared" si="43"/>
        <v>0.1216744235593139</v>
      </c>
      <c r="D940" s="15">
        <v>5963834</v>
      </c>
      <c r="E940" s="16">
        <f t="shared" si="44"/>
        <v>0.10878251213159706</v>
      </c>
      <c r="F940" s="43">
        <f t="shared" si="45"/>
        <v>0.37067042684285478</v>
      </c>
      <c r="H940" s="62"/>
      <c r="I940" s="63"/>
      <c r="J940" s="62"/>
      <c r="K940" s="63"/>
    </row>
    <row r="941" spans="1:11" ht="14.25" customHeight="1" x14ac:dyDescent="0.3">
      <c r="A941" s="40">
        <v>39661</v>
      </c>
      <c r="B941" s="15">
        <v>14721953</v>
      </c>
      <c r="C941" s="16">
        <f t="shared" si="43"/>
        <v>7.6566798360413246E-2</v>
      </c>
      <c r="D941" s="15">
        <v>5780470</v>
      </c>
      <c r="E941" s="16">
        <f t="shared" si="44"/>
        <v>8.9333540377821041E-2</v>
      </c>
      <c r="F941" s="43">
        <f t="shared" si="45"/>
        <v>0.39264287829203093</v>
      </c>
      <c r="H941" s="62"/>
      <c r="I941" s="63"/>
      <c r="J941" s="62"/>
      <c r="K941" s="63"/>
    </row>
    <row r="942" spans="1:11" ht="14.25" customHeight="1" x14ac:dyDescent="0.3">
      <c r="A942" s="40">
        <v>39692</v>
      </c>
      <c r="B942" s="15">
        <v>16230657</v>
      </c>
      <c r="C942" s="16">
        <f t="shared" si="43"/>
        <v>0.17908980857238421</v>
      </c>
      <c r="D942" s="15">
        <v>6554741</v>
      </c>
      <c r="E942" s="16">
        <f t="shared" si="44"/>
        <v>0.23160916894568784</v>
      </c>
      <c r="F942" s="43">
        <f t="shared" si="45"/>
        <v>0.40384939438988821</v>
      </c>
      <c r="H942" s="62"/>
      <c r="I942" s="63"/>
      <c r="J942" s="62"/>
      <c r="K942" s="63"/>
    </row>
    <row r="943" spans="1:11" ht="14.25" customHeight="1" x14ac:dyDescent="0.3">
      <c r="A943" s="40">
        <v>39722</v>
      </c>
      <c r="B943" s="15">
        <v>16686139</v>
      </c>
      <c r="C943" s="16">
        <f t="shared" si="43"/>
        <v>0.10637773779132353</v>
      </c>
      <c r="D943" s="15">
        <v>6502807</v>
      </c>
      <c r="E943" s="16">
        <f t="shared" si="44"/>
        <v>0.19023930871455641</v>
      </c>
      <c r="F943" s="43">
        <f t="shared" si="45"/>
        <v>0.38971310259371567</v>
      </c>
      <c r="H943" s="62"/>
      <c r="I943" s="63"/>
      <c r="J943" s="62"/>
      <c r="K943" s="63"/>
    </row>
    <row r="944" spans="1:11" ht="14.25" customHeight="1" x14ac:dyDescent="0.3">
      <c r="A944" s="40">
        <v>39753</v>
      </c>
      <c r="B944" s="15">
        <v>15296331</v>
      </c>
      <c r="C944" s="16">
        <f t="shared" si="43"/>
        <v>7.8903782429540659E-2</v>
      </c>
      <c r="D944" s="15">
        <v>5918064</v>
      </c>
      <c r="E944" s="16">
        <f t="shared" si="44"/>
        <v>0.18644841170397242</v>
      </c>
      <c r="F944" s="43">
        <f t="shared" si="45"/>
        <v>0.38689434740919243</v>
      </c>
      <c r="H944" s="62"/>
      <c r="I944" s="63"/>
      <c r="J944" s="62"/>
      <c r="K944" s="63"/>
    </row>
    <row r="945" spans="1:11" ht="14.25" customHeight="1" x14ac:dyDescent="0.3">
      <c r="A945" s="40">
        <v>39783</v>
      </c>
      <c r="B945" s="15">
        <v>12795304</v>
      </c>
      <c r="C945" s="16">
        <f t="shared" si="43"/>
        <v>1.3996383776189836E-2</v>
      </c>
      <c r="D945" s="15">
        <v>4659230</v>
      </c>
      <c r="E945" s="16">
        <f t="shared" si="44"/>
        <v>1.0701102128267914E-2</v>
      </c>
      <c r="F945" s="43">
        <f t="shared" si="45"/>
        <v>0.36413593612156459</v>
      </c>
      <c r="H945" s="62"/>
      <c r="I945" s="63"/>
      <c r="J945" s="62"/>
      <c r="K945" s="63"/>
    </row>
    <row r="947" spans="1:11" ht="12" customHeight="1" x14ac:dyDescent="0.3">
      <c r="A947" s="17" t="s">
        <v>54</v>
      </c>
      <c r="E947" s="17" t="s">
        <v>83</v>
      </c>
    </row>
    <row r="948" spans="1:11" ht="12" customHeight="1" x14ac:dyDescent="0.3">
      <c r="A948" s="17" t="s">
        <v>55</v>
      </c>
    </row>
    <row r="949" spans="1:11" s="17" customFormat="1" ht="13.5" customHeight="1" x14ac:dyDescent="0.3">
      <c r="A949" s="17" t="s">
        <v>123</v>
      </c>
    </row>
    <row r="950" spans="1:11" s="17" customFormat="1" ht="13.5" x14ac:dyDescent="0.3"/>
    <row r="951" spans="1:11" s="17" customFormat="1" ht="13.5" x14ac:dyDescent="0.3">
      <c r="A951" s="17" t="s">
        <v>23</v>
      </c>
    </row>
    <row r="952" spans="1:11" s="17" customFormat="1" ht="13.5" x14ac:dyDescent="0.3"/>
    <row r="953" spans="1:11" s="17" customFormat="1" ht="13.5" x14ac:dyDescent="0.3"/>
    <row r="954" spans="1:11" s="17" customFormat="1" ht="13.5" x14ac:dyDescent="0.3"/>
    <row r="955" spans="1:11" s="17" customFormat="1" ht="13.5" x14ac:dyDescent="0.3"/>
    <row r="956" spans="1:11" s="17" customFormat="1" ht="13.5" x14ac:dyDescent="0.3"/>
    <row r="957" spans="1:11" s="17" customFormat="1" ht="13.5" x14ac:dyDescent="0.3"/>
    <row r="958" spans="1:11" s="17" customFormat="1" ht="13.5" x14ac:dyDescent="0.3"/>
    <row r="959" spans="1:11" s="17" customFormat="1" ht="13.5" x14ac:dyDescent="0.3"/>
    <row r="960" spans="1:11" s="17" customFormat="1" ht="13.5" x14ac:dyDescent="0.3"/>
    <row r="961" s="17" customFormat="1" ht="13.5" x14ac:dyDescent="0.3"/>
    <row r="962" s="17" customFormat="1" ht="13.5" x14ac:dyDescent="0.3"/>
    <row r="963" s="17" customFormat="1" ht="13.5" x14ac:dyDescent="0.3"/>
    <row r="964" s="17" customFormat="1" ht="13.5" x14ac:dyDescent="0.3"/>
    <row r="965" s="17" customFormat="1" ht="13.5" x14ac:dyDescent="0.3"/>
    <row r="966" s="17" customFormat="1" ht="13.5" x14ac:dyDescent="0.3"/>
    <row r="967" s="17" customFormat="1" ht="13.5" x14ac:dyDescent="0.3"/>
    <row r="968" s="17" customFormat="1" ht="13.5" x14ac:dyDescent="0.3"/>
    <row r="969" s="17" customFormat="1" ht="13.5" x14ac:dyDescent="0.3"/>
    <row r="970" s="17" customFormat="1" ht="13.5" x14ac:dyDescent="0.3"/>
    <row r="971" s="17" customFormat="1" ht="13.5" x14ac:dyDescent="0.3"/>
    <row r="972" s="17" customFormat="1" ht="13.5" x14ac:dyDescent="0.3"/>
    <row r="973" s="17" customFormat="1" ht="13.5" x14ac:dyDescent="0.3"/>
    <row r="974" s="17" customFormat="1" ht="13.5" x14ac:dyDescent="0.3"/>
    <row r="975" s="17" customFormat="1" ht="13.5" x14ac:dyDescent="0.3"/>
    <row r="976" s="17" customFormat="1" ht="13.5" x14ac:dyDescent="0.3"/>
    <row r="977" spans="1:6" s="17" customFormat="1" ht="13.5" x14ac:dyDescent="0.3"/>
    <row r="978" spans="1:6" s="17" customFormat="1" ht="13.5" x14ac:dyDescent="0.3"/>
    <row r="979" spans="1:6" s="17" customFormat="1" ht="13.5" x14ac:dyDescent="0.3"/>
    <row r="980" spans="1:6" s="17" customFormat="1" ht="13.5" x14ac:dyDescent="0.3"/>
    <row r="981" spans="1:6" s="17" customFormat="1" ht="13.5" x14ac:dyDescent="0.3"/>
    <row r="982" spans="1:6" s="17" customFormat="1" ht="13.5" x14ac:dyDescent="0.3"/>
    <row r="983" spans="1:6" s="17" customFormat="1" ht="13.5" x14ac:dyDescent="0.3"/>
    <row r="984" spans="1:6" s="17" customFormat="1" ht="13.5" x14ac:dyDescent="0.3"/>
    <row r="985" spans="1:6" s="17" customFormat="1" ht="13.5" x14ac:dyDescent="0.3"/>
    <row r="986" spans="1:6" ht="13.5" customHeight="1" x14ac:dyDescent="0.3"/>
    <row r="987" spans="1:6" ht="13.5" customHeight="1" x14ac:dyDescent="0.3"/>
    <row r="988" spans="1:6" s="17" customFormat="1" ht="13.5" x14ac:dyDescent="0.3"/>
    <row r="989" spans="1:6" ht="18" x14ac:dyDescent="0.35">
      <c r="A989" s="11" t="s">
        <v>64</v>
      </c>
    </row>
    <row r="990" spans="1:6" ht="3" customHeight="1" x14ac:dyDescent="0.3"/>
    <row r="991" spans="1:6" ht="21" customHeight="1" x14ac:dyDescent="0.3">
      <c r="A991" s="13" t="s">
        <v>0</v>
      </c>
      <c r="B991" s="13" t="s">
        <v>18</v>
      </c>
      <c r="C991" s="13" t="s">
        <v>19</v>
      </c>
      <c r="D991" s="13" t="s">
        <v>20</v>
      </c>
      <c r="E991" s="13" t="s">
        <v>19</v>
      </c>
      <c r="F991" s="13" t="s">
        <v>21</v>
      </c>
    </row>
    <row r="992" spans="1:6" ht="14.25" customHeight="1" x14ac:dyDescent="0.3">
      <c r="A992" s="40">
        <v>39083</v>
      </c>
      <c r="B992" s="15">
        <v>6326987</v>
      </c>
      <c r="C992" s="16">
        <f>IF(B992&lt;&gt;"",B992/B1051-100%,"")</f>
        <v>0.1746735989941639</v>
      </c>
      <c r="D992" s="15">
        <v>2200531</v>
      </c>
      <c r="E992" s="16">
        <f>IF(D992&lt;&gt;"",D992/D1051-100%,"")</f>
        <v>7.3940008569925331E-2</v>
      </c>
      <c r="F992" s="43">
        <f t="shared" ref="F992:F1003" si="46">IF(D992&lt;&gt;"",D992/B992,"")</f>
        <v>0.34780077784259711</v>
      </c>
    </row>
    <row r="993" spans="1:11" ht="14.25" customHeight="1" x14ac:dyDescent="0.3">
      <c r="A993" s="40">
        <v>39114</v>
      </c>
      <c r="B993" s="15">
        <v>7481037</v>
      </c>
      <c r="C993" s="16">
        <f t="shared" ref="C993:C1003" si="47">IF(B993&lt;&gt;"",B993/B1052-100%,"")</f>
        <v>0.29191193904816903</v>
      </c>
      <c r="D993" s="15">
        <v>2319818</v>
      </c>
      <c r="E993" s="16">
        <f t="shared" ref="E993:E1003" si="48">IF(D993&lt;&gt;"",D993/D1052-100%,"")</f>
        <v>0.21724360844497514</v>
      </c>
      <c r="F993" s="43">
        <f t="shared" si="46"/>
        <v>0.31009310607606938</v>
      </c>
      <c r="H993" s="60"/>
      <c r="I993" s="61"/>
      <c r="J993" s="60"/>
      <c r="K993" s="61"/>
    </row>
    <row r="994" spans="1:11" ht="14.25" customHeight="1" x14ac:dyDescent="0.3">
      <c r="A994" s="40">
        <v>39142</v>
      </c>
      <c r="B994" s="15">
        <v>9833643</v>
      </c>
      <c r="C994" s="16">
        <f t="shared" si="47"/>
        <v>0.19116463888376778</v>
      </c>
      <c r="D994" s="15">
        <v>3091859</v>
      </c>
      <c r="E994" s="16">
        <f t="shared" si="48"/>
        <v>0.16649538172019884</v>
      </c>
      <c r="F994" s="43">
        <f t="shared" si="46"/>
        <v>0.31441643752981474</v>
      </c>
      <c r="H994" s="60"/>
      <c r="I994" s="61"/>
      <c r="J994" s="60"/>
      <c r="K994" s="61"/>
    </row>
    <row r="995" spans="1:11" ht="14.25" customHeight="1" x14ac:dyDescent="0.3">
      <c r="A995" s="40">
        <v>39173</v>
      </c>
      <c r="B995" s="15">
        <v>10744395</v>
      </c>
      <c r="C995" s="16">
        <f t="shared" si="47"/>
        <v>0.13155722731910946</v>
      </c>
      <c r="D995" s="15">
        <v>3685415</v>
      </c>
      <c r="E995" s="16">
        <f t="shared" si="48"/>
        <v>0.12857163418063133</v>
      </c>
      <c r="F995" s="43">
        <f t="shared" si="46"/>
        <v>0.34300814517709</v>
      </c>
      <c r="H995" s="60"/>
      <c r="I995" s="61"/>
      <c r="J995" s="60"/>
      <c r="K995" s="61"/>
    </row>
    <row r="996" spans="1:11" ht="14.25" customHeight="1" x14ac:dyDescent="0.3">
      <c r="A996" s="40">
        <v>39203</v>
      </c>
      <c r="B996" s="15">
        <v>12381297</v>
      </c>
      <c r="C996" s="16">
        <f t="shared" si="47"/>
        <v>4.8357227814051162E-2</v>
      </c>
      <c r="D996" s="15">
        <v>4343939</v>
      </c>
      <c r="E996" s="16">
        <f t="shared" si="48"/>
        <v>3.0022348289496348E-2</v>
      </c>
      <c r="F996" s="43">
        <f t="shared" si="46"/>
        <v>0.35084684585144837</v>
      </c>
      <c r="H996" s="60"/>
      <c r="I996" s="61"/>
      <c r="J996" s="60"/>
      <c r="K996" s="61"/>
    </row>
    <row r="997" spans="1:11" ht="14.25" customHeight="1" x14ac:dyDescent="0.3">
      <c r="A997" s="40">
        <v>39234</v>
      </c>
      <c r="B997" s="15">
        <v>13629634</v>
      </c>
      <c r="C997" s="16">
        <f t="shared" si="47"/>
        <v>0.10327292313413361</v>
      </c>
      <c r="D997" s="15">
        <v>5133410</v>
      </c>
      <c r="E997" s="16">
        <f t="shared" si="48"/>
        <v>0.1326957528294721</v>
      </c>
      <c r="F997" s="43">
        <f t="shared" si="46"/>
        <v>0.37663593901347608</v>
      </c>
      <c r="H997" s="60"/>
      <c r="I997" s="61"/>
      <c r="J997" s="60"/>
      <c r="K997" s="61"/>
    </row>
    <row r="998" spans="1:11" ht="14.25" customHeight="1" x14ac:dyDescent="0.3">
      <c r="A998" s="40">
        <v>39264</v>
      </c>
      <c r="B998" s="15">
        <v>14344017</v>
      </c>
      <c r="C998" s="16">
        <f t="shared" si="47"/>
        <v>7.1710368972318195E-2</v>
      </c>
      <c r="D998" s="15">
        <v>5378723</v>
      </c>
      <c r="E998" s="16">
        <f t="shared" si="48"/>
        <v>3.4114460967714866E-2</v>
      </c>
      <c r="F998" s="43">
        <f t="shared" si="46"/>
        <v>0.37498024437645328</v>
      </c>
      <c r="H998" s="60"/>
      <c r="I998" s="61"/>
      <c r="J998" s="60"/>
      <c r="K998" s="61"/>
    </row>
    <row r="999" spans="1:11" ht="14.25" customHeight="1" x14ac:dyDescent="0.3">
      <c r="A999" s="40">
        <v>39295</v>
      </c>
      <c r="B999" s="15">
        <v>13674909</v>
      </c>
      <c r="C999" s="16">
        <f t="shared" si="47"/>
        <v>8.2100008071293251E-2</v>
      </c>
      <c r="D999" s="15">
        <v>5306428</v>
      </c>
      <c r="E999" s="16">
        <f t="shared" si="48"/>
        <v>0.14899281775013917</v>
      </c>
      <c r="F999" s="43">
        <f t="shared" si="46"/>
        <v>0.38804119281525018</v>
      </c>
      <c r="H999" s="60"/>
      <c r="I999" s="61"/>
      <c r="J999" s="60"/>
      <c r="K999" s="61"/>
    </row>
    <row r="1000" spans="1:11" ht="14.25" customHeight="1" x14ac:dyDescent="0.3">
      <c r="A1000" s="40">
        <v>39326</v>
      </c>
      <c r="B1000" s="15">
        <v>13765412</v>
      </c>
      <c r="C1000" s="16">
        <f t="shared" si="47"/>
        <v>-2.4336079333384553E-2</v>
      </c>
      <c r="D1000" s="15">
        <v>5322095</v>
      </c>
      <c r="E1000" s="16">
        <f t="shared" si="48"/>
        <v>-3.9563086603623954E-2</v>
      </c>
      <c r="F1000" s="43">
        <f t="shared" si="46"/>
        <v>0.38662809365967399</v>
      </c>
      <c r="H1000" s="60"/>
      <c r="I1000" s="61"/>
      <c r="J1000" s="60"/>
      <c r="K1000" s="61"/>
    </row>
    <row r="1001" spans="1:11" ht="14.25" customHeight="1" x14ac:dyDescent="0.3">
      <c r="A1001" s="40">
        <v>39356</v>
      </c>
      <c r="B1001" s="15">
        <v>15081774</v>
      </c>
      <c r="C1001" s="16">
        <f t="shared" si="47"/>
        <v>3.5622031434435542E-2</v>
      </c>
      <c r="D1001" s="15">
        <v>5463445</v>
      </c>
      <c r="E1001" s="16">
        <f t="shared" si="48"/>
        <v>2.0245641993722252E-2</v>
      </c>
      <c r="F1001" s="43">
        <f t="shared" si="46"/>
        <v>0.36225479840766744</v>
      </c>
      <c r="H1001" s="60"/>
      <c r="I1001" s="61"/>
      <c r="J1001" s="60"/>
      <c r="K1001" s="61"/>
    </row>
    <row r="1002" spans="1:11" ht="14.25" customHeight="1" x14ac:dyDescent="0.3">
      <c r="A1002" s="40">
        <v>39387</v>
      </c>
      <c r="B1002" s="15">
        <v>14177660</v>
      </c>
      <c r="C1002" s="16">
        <f t="shared" si="47"/>
        <v>-3.473377101521069E-3</v>
      </c>
      <c r="D1002" s="15">
        <v>4988050</v>
      </c>
      <c r="E1002" s="16">
        <f t="shared" si="48"/>
        <v>-3.9529844173559092E-2</v>
      </c>
      <c r="F1002" s="43">
        <f t="shared" si="46"/>
        <v>0.35182463114505497</v>
      </c>
      <c r="H1002" s="60"/>
      <c r="I1002" s="61"/>
      <c r="J1002" s="60"/>
      <c r="K1002" s="61"/>
    </row>
    <row r="1003" spans="1:11" ht="14.25" customHeight="1" x14ac:dyDescent="0.3">
      <c r="A1003" s="40">
        <v>39417</v>
      </c>
      <c r="B1003" s="15">
        <v>12618688</v>
      </c>
      <c r="C1003" s="16">
        <f t="shared" si="47"/>
        <v>-1.4309388273202162E-2</v>
      </c>
      <c r="D1003" s="15">
        <v>4609899</v>
      </c>
      <c r="E1003" s="16">
        <f t="shared" si="48"/>
        <v>2.1838338529823975E-2</v>
      </c>
      <c r="F1003" s="43">
        <f t="shared" si="46"/>
        <v>0.36532316196422321</v>
      </c>
      <c r="H1003" s="60"/>
      <c r="I1003" s="61"/>
      <c r="J1003" s="60"/>
      <c r="K1003" s="61"/>
    </row>
    <row r="1005" spans="1:11" ht="12" customHeight="1" x14ac:dyDescent="0.3">
      <c r="A1005" s="17" t="s">
        <v>54</v>
      </c>
      <c r="E1005" s="17" t="s">
        <v>83</v>
      </c>
    </row>
    <row r="1006" spans="1:11" ht="12" customHeight="1" x14ac:dyDescent="0.3">
      <c r="A1006" s="17" t="s">
        <v>55</v>
      </c>
    </row>
    <row r="1007" spans="1:11" s="17" customFormat="1" ht="13.5" customHeight="1" x14ac:dyDescent="0.3">
      <c r="A1007" s="17" t="s">
        <v>36</v>
      </c>
    </row>
    <row r="1008" spans="1:11" s="17" customFormat="1" ht="10.5" customHeight="1" x14ac:dyDescent="0.3">
      <c r="A1008" s="17" t="s">
        <v>34</v>
      </c>
    </row>
    <row r="1009" spans="1:1" s="17" customFormat="1" ht="13.5" x14ac:dyDescent="0.3"/>
    <row r="1010" spans="1:1" s="17" customFormat="1" ht="13.5" x14ac:dyDescent="0.3">
      <c r="A1010" s="17" t="s">
        <v>23</v>
      </c>
    </row>
    <row r="1011" spans="1:1" s="17" customFormat="1" ht="13.5" x14ac:dyDescent="0.3"/>
    <row r="1012" spans="1:1" s="17" customFormat="1" ht="13.5" x14ac:dyDescent="0.3"/>
    <row r="1013" spans="1:1" s="17" customFormat="1" ht="13.5" x14ac:dyDescent="0.3"/>
    <row r="1014" spans="1:1" s="17" customFormat="1" ht="13.5" x14ac:dyDescent="0.3"/>
    <row r="1015" spans="1:1" s="17" customFormat="1" ht="13.5" x14ac:dyDescent="0.3"/>
    <row r="1016" spans="1:1" s="17" customFormat="1" ht="13.5" x14ac:dyDescent="0.3"/>
    <row r="1017" spans="1:1" s="17" customFormat="1" ht="13.5" x14ac:dyDescent="0.3"/>
    <row r="1018" spans="1:1" s="17" customFormat="1" ht="13.5" x14ac:dyDescent="0.3"/>
    <row r="1019" spans="1:1" s="17" customFormat="1" ht="13.5" x14ac:dyDescent="0.3"/>
    <row r="1020" spans="1:1" s="17" customFormat="1" ht="13.5" x14ac:dyDescent="0.3"/>
    <row r="1021" spans="1:1" s="17" customFormat="1" ht="13.5" x14ac:dyDescent="0.3"/>
    <row r="1022" spans="1:1" s="17" customFormat="1" ht="13.5" x14ac:dyDescent="0.3"/>
    <row r="1023" spans="1:1" s="17" customFormat="1" ht="13.5" x14ac:dyDescent="0.3"/>
    <row r="1024" spans="1:1" s="17" customFormat="1" ht="13.5" x14ac:dyDescent="0.3"/>
    <row r="1025" s="17" customFormat="1" ht="13.5" x14ac:dyDescent="0.3"/>
    <row r="1026" s="17" customFormat="1" ht="13.5" x14ac:dyDescent="0.3"/>
    <row r="1027" s="17" customFormat="1" ht="13.5" x14ac:dyDescent="0.3"/>
    <row r="1028" s="17" customFormat="1" ht="13.5" x14ac:dyDescent="0.3"/>
    <row r="1029" s="17" customFormat="1" ht="13.5" x14ac:dyDescent="0.3"/>
    <row r="1030" s="17" customFormat="1" ht="13.5" x14ac:dyDescent="0.3"/>
    <row r="1031" s="17" customFormat="1" ht="13.5" x14ac:dyDescent="0.3"/>
    <row r="1032" s="17" customFormat="1" ht="13.5" x14ac:dyDescent="0.3"/>
    <row r="1033" s="17" customFormat="1" ht="13.5" x14ac:dyDescent="0.3"/>
    <row r="1034" s="17" customFormat="1" ht="13.5" x14ac:dyDescent="0.3"/>
    <row r="1035" s="17" customFormat="1" ht="13.5" x14ac:dyDescent="0.3"/>
    <row r="1036" s="17" customFormat="1" ht="13.5" x14ac:dyDescent="0.3"/>
    <row r="1037" s="17" customFormat="1" ht="13.5" x14ac:dyDescent="0.3"/>
    <row r="1038" s="17" customFormat="1" ht="13.5" x14ac:dyDescent="0.3"/>
    <row r="1039" s="17" customFormat="1" ht="13.5" x14ac:dyDescent="0.3"/>
    <row r="1040" s="17" customFormat="1" ht="13.5" x14ac:dyDescent="0.3"/>
    <row r="1041" spans="1:11" s="17" customFormat="1" ht="13.5" x14ac:dyDescent="0.3"/>
    <row r="1042" spans="1:11" s="17" customFormat="1" ht="13.5" x14ac:dyDescent="0.3"/>
    <row r="1043" spans="1:11" s="17" customFormat="1" ht="13.5" x14ac:dyDescent="0.3"/>
    <row r="1044" spans="1:11" s="17" customFormat="1" ht="13.5" x14ac:dyDescent="0.3"/>
    <row r="1045" spans="1:11" s="17" customFormat="1" ht="13.5" x14ac:dyDescent="0.3"/>
    <row r="1046" spans="1:11" ht="13.5" customHeight="1" x14ac:dyDescent="0.3"/>
    <row r="1047" spans="1:11" ht="13.5" customHeight="1" x14ac:dyDescent="0.3"/>
    <row r="1048" spans="1:11" ht="18" x14ac:dyDescent="0.35">
      <c r="A1048" s="11" t="s">
        <v>37</v>
      </c>
    </row>
    <row r="1049" spans="1:11" ht="3" customHeight="1" x14ac:dyDescent="0.3"/>
    <row r="1050" spans="1:11" ht="21" customHeight="1" x14ac:dyDescent="0.3">
      <c r="A1050" s="13" t="s">
        <v>0</v>
      </c>
      <c r="B1050" s="13" t="s">
        <v>18</v>
      </c>
      <c r="C1050" s="13" t="s">
        <v>19</v>
      </c>
      <c r="D1050" s="13" t="s">
        <v>20</v>
      </c>
      <c r="E1050" s="13" t="s">
        <v>19</v>
      </c>
      <c r="F1050" s="13" t="s">
        <v>21</v>
      </c>
    </row>
    <row r="1051" spans="1:11" ht="14.25" customHeight="1" x14ac:dyDescent="0.3">
      <c r="A1051" s="40">
        <v>38718</v>
      </c>
      <c r="B1051" s="15">
        <v>5386166</v>
      </c>
      <c r="C1051" s="16">
        <f t="shared" ref="C1051:C1062" si="49">IF(B1051&lt;&gt;"",B1051/B1110-100%,"")</f>
        <v>0.18338938111038305</v>
      </c>
      <c r="D1051" s="15">
        <v>2049026</v>
      </c>
      <c r="E1051" s="16">
        <f t="shared" ref="E1051:E1062" si="50">IF(D1051&lt;&gt;"",D1051/D1110-100%,"")</f>
        <v>0.26664247568899468</v>
      </c>
      <c r="F1051" s="43">
        <f t="shared" ref="F1051:F1062" si="51">IF(D1051&lt;&gt;"",D1051/B1051,"")</f>
        <v>0.38042384880079821</v>
      </c>
    </row>
    <row r="1052" spans="1:11" ht="14.25" customHeight="1" x14ac:dyDescent="0.3">
      <c r="A1052" s="40">
        <v>38749</v>
      </c>
      <c r="B1052" s="15">
        <v>5790671</v>
      </c>
      <c r="C1052" s="16">
        <f t="shared" si="49"/>
        <v>0.11900181145207189</v>
      </c>
      <c r="D1052" s="15">
        <v>1905796</v>
      </c>
      <c r="E1052" s="16">
        <f t="shared" si="50"/>
        <v>0.15200543543636114</v>
      </c>
      <c r="F1052" s="43">
        <f t="shared" si="51"/>
        <v>0.32911488150509671</v>
      </c>
      <c r="H1052" s="60"/>
      <c r="I1052" s="61"/>
      <c r="J1052" s="60"/>
      <c r="K1052" s="61"/>
    </row>
    <row r="1053" spans="1:11" ht="14.25" customHeight="1" x14ac:dyDescent="0.3">
      <c r="A1053" s="40">
        <v>38777</v>
      </c>
      <c r="B1053" s="15">
        <v>8255486</v>
      </c>
      <c r="C1053" s="16">
        <f t="shared" si="49"/>
        <v>0.27007965415251589</v>
      </c>
      <c r="D1053" s="15">
        <v>2650554</v>
      </c>
      <c r="E1053" s="16">
        <f t="shared" si="50"/>
        <v>0.13647936541965922</v>
      </c>
      <c r="F1053" s="43">
        <f t="shared" si="51"/>
        <v>0.32106577371701678</v>
      </c>
      <c r="H1053" s="60"/>
      <c r="I1053" s="61"/>
      <c r="J1053" s="60"/>
      <c r="K1053" s="61"/>
    </row>
    <row r="1054" spans="1:11" ht="14.25" customHeight="1" x14ac:dyDescent="0.3">
      <c r="A1054" s="40">
        <v>38808</v>
      </c>
      <c r="B1054" s="15">
        <v>9495229</v>
      </c>
      <c r="C1054" s="16">
        <f t="shared" si="49"/>
        <v>3.2597428301730957E-2</v>
      </c>
      <c r="D1054" s="15">
        <v>3265557</v>
      </c>
      <c r="E1054" s="16">
        <f t="shared" si="50"/>
        <v>-5.0487977564517283E-2</v>
      </c>
      <c r="F1054" s="43">
        <f t="shared" si="51"/>
        <v>0.34391556011971908</v>
      </c>
      <c r="H1054" s="60"/>
      <c r="I1054" s="61"/>
      <c r="J1054" s="60"/>
      <c r="K1054" s="61"/>
    </row>
    <row r="1055" spans="1:11" ht="14.25" customHeight="1" x14ac:dyDescent="0.3">
      <c r="A1055" s="40">
        <v>38838</v>
      </c>
      <c r="B1055" s="15">
        <v>11810189</v>
      </c>
      <c r="C1055" s="16">
        <f t="shared" si="49"/>
        <v>0.18463642424872839</v>
      </c>
      <c r="D1055" s="15">
        <v>4217325</v>
      </c>
      <c r="E1055" s="16">
        <f t="shared" si="50"/>
        <v>0.11046585416075305</v>
      </c>
      <c r="F1055" s="43">
        <f t="shared" si="51"/>
        <v>0.35709208379307056</v>
      </c>
      <c r="H1055" s="60"/>
      <c r="I1055" s="61"/>
      <c r="J1055" s="60"/>
      <c r="K1055" s="61"/>
    </row>
    <row r="1056" spans="1:11" ht="14.25" customHeight="1" x14ac:dyDescent="0.3">
      <c r="A1056" s="40">
        <v>38869</v>
      </c>
      <c r="B1056" s="15">
        <v>12353819</v>
      </c>
      <c r="C1056" s="16">
        <f t="shared" si="49"/>
        <v>3.5239294283943901E-2</v>
      </c>
      <c r="D1056" s="15">
        <v>4532029</v>
      </c>
      <c r="E1056" s="16">
        <f t="shared" si="50"/>
        <v>-9.2422763147022025E-3</v>
      </c>
      <c r="F1056" s="43">
        <f t="shared" si="51"/>
        <v>0.36685246886003431</v>
      </c>
      <c r="H1056" s="60"/>
      <c r="I1056" s="61"/>
      <c r="J1056" s="60"/>
      <c r="K1056" s="61"/>
    </row>
    <row r="1057" spans="1:11" ht="14.25" customHeight="1" x14ac:dyDescent="0.3">
      <c r="A1057" s="40">
        <v>38899</v>
      </c>
      <c r="B1057" s="15">
        <v>13384229</v>
      </c>
      <c r="C1057" s="16">
        <f t="shared" si="49"/>
        <v>0.19537297472638593</v>
      </c>
      <c r="D1057" s="15">
        <v>5201284</v>
      </c>
      <c r="E1057" s="16">
        <f t="shared" si="50"/>
        <v>0.1883211385327217</v>
      </c>
      <c r="F1057" s="43">
        <f t="shared" si="51"/>
        <v>0.38861289656654857</v>
      </c>
      <c r="H1057" s="60"/>
      <c r="I1057" s="61"/>
      <c r="J1057" s="60"/>
      <c r="K1057" s="61"/>
    </row>
    <row r="1058" spans="1:11" ht="14.25" customHeight="1" x14ac:dyDescent="0.3">
      <c r="A1058" s="40">
        <v>38930</v>
      </c>
      <c r="B1058" s="15">
        <v>12637380</v>
      </c>
      <c r="C1058" s="16">
        <f t="shared" si="49"/>
        <v>0.11211355062177741</v>
      </c>
      <c r="D1058" s="15">
        <v>4618330</v>
      </c>
      <c r="E1058" s="16">
        <f t="shared" si="50"/>
        <v>4.3760687160400824E-2</v>
      </c>
      <c r="F1058" s="43">
        <f t="shared" si="51"/>
        <v>0.3654499587731001</v>
      </c>
      <c r="H1058" s="60"/>
      <c r="I1058" s="61"/>
      <c r="J1058" s="60"/>
      <c r="K1058" s="61"/>
    </row>
    <row r="1059" spans="1:11" ht="14.25" customHeight="1" x14ac:dyDescent="0.3">
      <c r="A1059" s="40">
        <v>38961</v>
      </c>
      <c r="B1059" s="15">
        <v>14108764</v>
      </c>
      <c r="C1059" s="16">
        <f t="shared" si="49"/>
        <v>0.15314069156579002</v>
      </c>
      <c r="D1059" s="15">
        <v>5541327</v>
      </c>
      <c r="E1059" s="16">
        <f t="shared" si="50"/>
        <v>0.19914707825503997</v>
      </c>
      <c r="F1059" s="43">
        <f t="shared" si="51"/>
        <v>0.39275779224884616</v>
      </c>
      <c r="H1059" s="60"/>
      <c r="I1059" s="61"/>
      <c r="J1059" s="60"/>
      <c r="K1059" s="61"/>
    </row>
    <row r="1060" spans="1:11" ht="14.25" customHeight="1" x14ac:dyDescent="0.3">
      <c r="A1060" s="40">
        <v>38991</v>
      </c>
      <c r="B1060" s="15">
        <v>14563010</v>
      </c>
      <c r="C1060" s="16">
        <f t="shared" si="49"/>
        <v>0.15187514355915344</v>
      </c>
      <c r="D1060" s="15">
        <v>5355029</v>
      </c>
      <c r="E1060" s="16">
        <f t="shared" si="50"/>
        <v>7.8430144486704156E-2</v>
      </c>
      <c r="F1060" s="43">
        <f t="shared" si="51"/>
        <v>0.36771443540861404</v>
      </c>
      <c r="H1060" s="60"/>
      <c r="I1060" s="61"/>
      <c r="J1060" s="60"/>
      <c r="K1060" s="61"/>
    </row>
    <row r="1061" spans="1:11" ht="14.25" customHeight="1" x14ac:dyDescent="0.3">
      <c r="A1061" s="40">
        <v>39022</v>
      </c>
      <c r="B1061" s="15">
        <v>14227076</v>
      </c>
      <c r="C1061" s="16">
        <f t="shared" si="49"/>
        <v>0.16970497562230125</v>
      </c>
      <c r="D1061" s="15">
        <v>5193342</v>
      </c>
      <c r="E1061" s="16">
        <f t="shared" si="50"/>
        <v>0.14023005969292002</v>
      </c>
      <c r="F1061" s="43">
        <f t="shared" si="51"/>
        <v>0.36503228070195171</v>
      </c>
    </row>
    <row r="1062" spans="1:11" ht="14.25" customHeight="1" x14ac:dyDescent="0.3">
      <c r="A1062" s="40">
        <v>39052</v>
      </c>
      <c r="B1062" s="15">
        <v>12801875</v>
      </c>
      <c r="C1062" s="16">
        <f t="shared" si="49"/>
        <v>0.18631158024509675</v>
      </c>
      <c r="D1062" s="15">
        <v>4511378</v>
      </c>
      <c r="E1062" s="16">
        <f t="shared" si="50"/>
        <v>0.2187732080388527</v>
      </c>
      <c r="F1062" s="43">
        <f t="shared" si="51"/>
        <v>0.35239978518771664</v>
      </c>
    </row>
    <row r="1064" spans="1:11" ht="12" customHeight="1" x14ac:dyDescent="0.3">
      <c r="A1064" s="17" t="s">
        <v>54</v>
      </c>
      <c r="E1064" s="17" t="s">
        <v>83</v>
      </c>
    </row>
    <row r="1065" spans="1:11" ht="12" customHeight="1" x14ac:dyDescent="0.3">
      <c r="A1065" s="17" t="s">
        <v>55</v>
      </c>
    </row>
    <row r="1066" spans="1:11" s="17" customFormat="1" ht="13.5" customHeight="1" x14ac:dyDescent="0.3">
      <c r="A1066" s="17" t="s">
        <v>36</v>
      </c>
    </row>
    <row r="1067" spans="1:11" s="17" customFormat="1" ht="10.5" customHeight="1" x14ac:dyDescent="0.3">
      <c r="A1067" s="17" t="s">
        <v>34</v>
      </c>
    </row>
    <row r="1068" spans="1:11" s="17" customFormat="1" ht="13.5" x14ac:dyDescent="0.3"/>
    <row r="1069" spans="1:11" s="17" customFormat="1" ht="13.5" x14ac:dyDescent="0.3">
      <c r="A1069" s="17" t="s">
        <v>23</v>
      </c>
    </row>
    <row r="1070" spans="1:11" s="17" customFormat="1" ht="13.5" x14ac:dyDescent="0.3"/>
    <row r="1071" spans="1:11" s="17" customFormat="1" ht="13.5" x14ac:dyDescent="0.3"/>
    <row r="1072" spans="1:11" s="17" customFormat="1" ht="13.5" x14ac:dyDescent="0.3"/>
    <row r="1073" s="17" customFormat="1" ht="13.5" x14ac:dyDescent="0.3"/>
    <row r="1074" s="17" customFormat="1" ht="13.5" x14ac:dyDescent="0.3"/>
    <row r="1075" s="17" customFormat="1" ht="13.5" x14ac:dyDescent="0.3"/>
    <row r="1076" s="17" customFormat="1" ht="13.5" x14ac:dyDescent="0.3"/>
    <row r="1077" s="17" customFormat="1" ht="13.5" x14ac:dyDescent="0.3"/>
    <row r="1078" s="17" customFormat="1" ht="13.5" x14ac:dyDescent="0.3"/>
    <row r="1079" s="17" customFormat="1" ht="13.5" x14ac:dyDescent="0.3"/>
    <row r="1080" s="17" customFormat="1" ht="13.5" x14ac:dyDescent="0.3"/>
    <row r="1081" s="17" customFormat="1" ht="13.5" x14ac:dyDescent="0.3"/>
    <row r="1082" s="17" customFormat="1" ht="13.5" x14ac:dyDescent="0.3"/>
    <row r="1083" s="17" customFormat="1" ht="13.5" x14ac:dyDescent="0.3"/>
    <row r="1084" s="17" customFormat="1" ht="13.5" x14ac:dyDescent="0.3"/>
    <row r="1085" s="17" customFormat="1" ht="13.5" x14ac:dyDescent="0.3"/>
    <row r="1086" s="17" customFormat="1" ht="13.5" x14ac:dyDescent="0.3"/>
    <row r="1087" s="17" customFormat="1" ht="13.5" x14ac:dyDescent="0.3"/>
    <row r="1088" s="17" customFormat="1" ht="13.5" x14ac:dyDescent="0.3"/>
    <row r="1089" s="17" customFormat="1" ht="13.5" x14ac:dyDescent="0.3"/>
    <row r="1090" s="17" customFormat="1" ht="13.5" x14ac:dyDescent="0.3"/>
    <row r="1091" s="17" customFormat="1" ht="13.5" x14ac:dyDescent="0.3"/>
    <row r="1092" s="17" customFormat="1" ht="13.5" x14ac:dyDescent="0.3"/>
    <row r="1093" s="17" customFormat="1" ht="13.5" x14ac:dyDescent="0.3"/>
    <row r="1094" s="17" customFormat="1" ht="13.5" x14ac:dyDescent="0.3"/>
    <row r="1095" s="17" customFormat="1" ht="13.5" x14ac:dyDescent="0.3"/>
    <row r="1096" s="17" customFormat="1" ht="13.5" x14ac:dyDescent="0.3"/>
    <row r="1097" s="17" customFormat="1" ht="13.5" x14ac:dyDescent="0.3"/>
    <row r="1098" s="17" customFormat="1" ht="13.5" x14ac:dyDescent="0.3"/>
    <row r="1099" s="17" customFormat="1" ht="13.5" x14ac:dyDescent="0.3"/>
    <row r="1100" s="17" customFormat="1" ht="13.5" x14ac:dyDescent="0.3"/>
    <row r="1101" s="17" customFormat="1" ht="13.5" x14ac:dyDescent="0.3"/>
    <row r="1102" s="17" customFormat="1" ht="13.5" x14ac:dyDescent="0.3"/>
    <row r="1103" s="17" customFormat="1" ht="13.5" x14ac:dyDescent="0.3"/>
    <row r="1104" s="17" customFormat="1" ht="13.5" x14ac:dyDescent="0.3"/>
    <row r="1105" spans="1:6" s="17" customFormat="1" ht="13.5" x14ac:dyDescent="0.3"/>
    <row r="1106" spans="1:6" s="17" customFormat="1" ht="13.5" x14ac:dyDescent="0.3"/>
    <row r="1107" spans="1:6" ht="18" x14ac:dyDescent="0.35">
      <c r="A1107" s="11" t="s">
        <v>27</v>
      </c>
    </row>
    <row r="1108" spans="1:6" ht="3" customHeight="1" x14ac:dyDescent="0.3"/>
    <row r="1109" spans="1:6" ht="21" customHeight="1" x14ac:dyDescent="0.3">
      <c r="A1109" s="13" t="s">
        <v>0</v>
      </c>
      <c r="B1109" s="13" t="s">
        <v>18</v>
      </c>
      <c r="C1109" s="13" t="s">
        <v>19</v>
      </c>
      <c r="D1109" s="13" t="s">
        <v>20</v>
      </c>
      <c r="E1109" s="13" t="s">
        <v>19</v>
      </c>
      <c r="F1109" s="13" t="s">
        <v>21</v>
      </c>
    </row>
    <row r="1110" spans="1:6" ht="14.25" customHeight="1" x14ac:dyDescent="0.3">
      <c r="A1110" s="40">
        <v>38353</v>
      </c>
      <c r="B1110" s="15">
        <v>4551474</v>
      </c>
      <c r="C1110" s="16">
        <f t="shared" ref="C1110:C1121" si="52">IF(B1110&lt;&gt;"",B1110/B1169-100%,"")</f>
        <v>-4.484721350446641E-2</v>
      </c>
      <c r="D1110" s="15">
        <v>1617683</v>
      </c>
      <c r="E1110" s="16">
        <f t="shared" ref="E1110:E1121" si="53">IF(D1110&lt;&gt;"",D1110/D1169-100%,"")</f>
        <v>0.19492993368981426</v>
      </c>
      <c r="F1110" s="43">
        <f t="shared" ref="F1110:F1121" si="54">IF(D1110&lt;&gt;"",D1110/B1110,"")</f>
        <v>0.35541958495203974</v>
      </c>
    </row>
    <row r="1111" spans="1:6" ht="14.25" customHeight="1" x14ac:dyDescent="0.3">
      <c r="A1111" s="40">
        <v>38384</v>
      </c>
      <c r="B1111" s="15">
        <v>5174854</v>
      </c>
      <c r="C1111" s="16">
        <f t="shared" si="52"/>
        <v>-1.502945668443656E-2</v>
      </c>
      <c r="D1111" s="15">
        <v>1654329</v>
      </c>
      <c r="E1111" s="16">
        <f t="shared" si="53"/>
        <v>-2.2539167468253574E-2</v>
      </c>
      <c r="F1111" s="43">
        <f t="shared" si="54"/>
        <v>0.31968612061325791</v>
      </c>
    </row>
    <row r="1112" spans="1:6" ht="14.25" customHeight="1" x14ac:dyDescent="0.3">
      <c r="A1112" s="40">
        <v>38412</v>
      </c>
      <c r="B1112" s="15">
        <v>6499975</v>
      </c>
      <c r="C1112" s="16">
        <f t="shared" si="52"/>
        <v>-6.9824001437914562E-2</v>
      </c>
      <c r="D1112" s="15">
        <v>2332250</v>
      </c>
      <c r="E1112" s="16">
        <f t="shared" si="53"/>
        <v>1.9091497790311607E-2</v>
      </c>
      <c r="F1112" s="43">
        <f t="shared" si="54"/>
        <v>0.35880907234258591</v>
      </c>
    </row>
    <row r="1113" spans="1:6" ht="14.25" customHeight="1" x14ac:dyDescent="0.3">
      <c r="A1113" s="40">
        <v>38443</v>
      </c>
      <c r="B1113" s="15">
        <v>9195480</v>
      </c>
      <c r="C1113" s="16">
        <f t="shared" si="52"/>
        <v>9.2545733929633833E-2</v>
      </c>
      <c r="D1113" s="15">
        <v>3439195</v>
      </c>
      <c r="E1113" s="16">
        <f t="shared" si="53"/>
        <v>0.13142542638239751</v>
      </c>
      <c r="F1113" s="43">
        <f t="shared" si="54"/>
        <v>0.37400929587144988</v>
      </c>
    </row>
    <row r="1114" spans="1:6" ht="14.25" customHeight="1" x14ac:dyDescent="0.3">
      <c r="A1114" s="40">
        <v>38473</v>
      </c>
      <c r="B1114" s="15">
        <v>9969463</v>
      </c>
      <c r="C1114" s="16">
        <f t="shared" si="52"/>
        <v>7.8841947417852332E-2</v>
      </c>
      <c r="D1114" s="15">
        <v>3797798</v>
      </c>
      <c r="E1114" s="16">
        <f t="shared" si="53"/>
        <v>7.372604167285135E-2</v>
      </c>
      <c r="F1114" s="43">
        <f t="shared" si="54"/>
        <v>0.38094308590141718</v>
      </c>
    </row>
    <row r="1115" spans="1:6" ht="14.25" customHeight="1" x14ac:dyDescent="0.3">
      <c r="A1115" s="40">
        <v>38504</v>
      </c>
      <c r="B1115" s="15">
        <v>11933298</v>
      </c>
      <c r="C1115" s="16">
        <f t="shared" si="52"/>
        <v>0.10970973162210629</v>
      </c>
      <c r="D1115" s="15">
        <v>4574306</v>
      </c>
      <c r="E1115" s="16">
        <f t="shared" si="53"/>
        <v>0.14331068026683802</v>
      </c>
      <c r="F1115" s="43">
        <f t="shared" si="54"/>
        <v>0.3833228668218962</v>
      </c>
    </row>
    <row r="1116" spans="1:6" ht="14.25" customHeight="1" x14ac:dyDescent="0.3">
      <c r="A1116" s="40">
        <v>38534</v>
      </c>
      <c r="B1116" s="15">
        <v>11196697</v>
      </c>
      <c r="C1116" s="16">
        <f t="shared" si="52"/>
        <v>1.1235339084143092E-2</v>
      </c>
      <c r="D1116" s="15">
        <v>4377002</v>
      </c>
      <c r="E1116" s="16">
        <f t="shared" si="53"/>
        <v>4.196123820265707E-2</v>
      </c>
      <c r="F1116" s="43">
        <f t="shared" si="54"/>
        <v>0.3909190362121972</v>
      </c>
    </row>
    <row r="1117" spans="1:6" ht="14.25" customHeight="1" x14ac:dyDescent="0.3">
      <c r="A1117" s="40">
        <v>38565</v>
      </c>
      <c r="B1117" s="15">
        <v>11363390</v>
      </c>
      <c r="C1117" s="16">
        <f t="shared" si="52"/>
        <v>7.3124052207020229E-2</v>
      </c>
      <c r="D1117" s="15">
        <v>4424702</v>
      </c>
      <c r="E1117" s="16">
        <f t="shared" si="53"/>
        <v>9.6282102168976147E-2</v>
      </c>
      <c r="F1117" s="43">
        <f t="shared" si="54"/>
        <v>0.38938221780648202</v>
      </c>
    </row>
    <row r="1118" spans="1:6" ht="14.25" customHeight="1" x14ac:dyDescent="0.3">
      <c r="A1118" s="40">
        <v>38596</v>
      </c>
      <c r="B1118" s="15">
        <v>12235076</v>
      </c>
      <c r="C1118" s="16">
        <f t="shared" si="52"/>
        <v>4.450957613407347E-2</v>
      </c>
      <c r="D1118" s="15">
        <v>4621057</v>
      </c>
      <c r="E1118" s="16">
        <f t="shared" si="53"/>
        <v>2.913088174115841E-2</v>
      </c>
      <c r="F1118" s="43">
        <f t="shared" si="54"/>
        <v>0.37768927630690646</v>
      </c>
    </row>
    <row r="1119" spans="1:6" ht="14.25" customHeight="1" x14ac:dyDescent="0.3">
      <c r="A1119" s="40">
        <v>38626</v>
      </c>
      <c r="B1119" s="15">
        <v>12642872</v>
      </c>
      <c r="C1119" s="16">
        <f t="shared" si="52"/>
        <v>0.11366128199276115</v>
      </c>
      <c r="D1119" s="15">
        <v>4965578</v>
      </c>
      <c r="E1119" s="16">
        <f t="shared" si="53"/>
        <v>0.12551767219719223</v>
      </c>
      <c r="F1119" s="43">
        <f t="shared" si="54"/>
        <v>0.39275712037581334</v>
      </c>
    </row>
    <row r="1120" spans="1:6" ht="14.25" customHeight="1" x14ac:dyDescent="0.3">
      <c r="A1120" s="40">
        <v>38657</v>
      </c>
      <c r="B1120" s="15">
        <v>12162961</v>
      </c>
      <c r="C1120" s="16">
        <f t="shared" si="52"/>
        <v>-2.32125688363094E-2</v>
      </c>
      <c r="D1120" s="15">
        <v>4554644</v>
      </c>
      <c r="E1120" s="16">
        <f t="shared" si="53"/>
        <v>-8.6976175532376576E-2</v>
      </c>
      <c r="F1120" s="43">
        <f t="shared" si="54"/>
        <v>0.37446835519738986</v>
      </c>
    </row>
    <row r="1121" spans="1:6" ht="14.25" customHeight="1" x14ac:dyDescent="0.3">
      <c r="A1121" s="40">
        <v>38687</v>
      </c>
      <c r="B1121" s="15">
        <v>10791326</v>
      </c>
      <c r="C1121" s="16">
        <f t="shared" si="52"/>
        <v>7.248128556319422E-2</v>
      </c>
      <c r="D1121" s="15">
        <v>3701573</v>
      </c>
      <c r="E1121" s="16">
        <f t="shared" si="53"/>
        <v>1.2659706541026106E-2</v>
      </c>
      <c r="F1121" s="43">
        <f t="shared" si="54"/>
        <v>0.34301373158405185</v>
      </c>
    </row>
    <row r="1123" spans="1:6" ht="12" customHeight="1" x14ac:dyDescent="0.3">
      <c r="A1123" s="17" t="s">
        <v>54</v>
      </c>
      <c r="E1123" s="17" t="s">
        <v>83</v>
      </c>
    </row>
    <row r="1124" spans="1:6" ht="12" customHeight="1" x14ac:dyDescent="0.3">
      <c r="A1124" s="17" t="s">
        <v>55</v>
      </c>
    </row>
    <row r="1125" spans="1:6" s="17" customFormat="1" ht="13.5" customHeight="1" x14ac:dyDescent="0.3">
      <c r="A1125" s="17" t="s">
        <v>36</v>
      </c>
    </row>
    <row r="1126" spans="1:6" s="17" customFormat="1" ht="10.5" customHeight="1" x14ac:dyDescent="0.3">
      <c r="A1126" s="17" t="s">
        <v>34</v>
      </c>
    </row>
    <row r="1127" spans="1:6" s="17" customFormat="1" ht="13.5" x14ac:dyDescent="0.3"/>
    <row r="1128" spans="1:6" s="17" customFormat="1" ht="13.5" x14ac:dyDescent="0.3">
      <c r="A1128" s="17" t="s">
        <v>23</v>
      </c>
    </row>
    <row r="1129" spans="1:6" s="17" customFormat="1" ht="13.5" x14ac:dyDescent="0.3"/>
    <row r="1130" spans="1:6" s="17" customFormat="1" ht="13.5" x14ac:dyDescent="0.3"/>
    <row r="1131" spans="1:6" s="17" customFormat="1" ht="13.5" x14ac:dyDescent="0.3"/>
    <row r="1132" spans="1:6" s="17" customFormat="1" ht="13.5" x14ac:dyDescent="0.3"/>
    <row r="1133" spans="1:6" s="17" customFormat="1" ht="13.5" x14ac:dyDescent="0.3"/>
    <row r="1134" spans="1:6" s="17" customFormat="1" ht="13.5" x14ac:dyDescent="0.3"/>
    <row r="1135" spans="1:6" s="17" customFormat="1" ht="13.5" x14ac:dyDescent="0.3"/>
    <row r="1136" spans="1:6" s="17" customFormat="1" ht="13.5" x14ac:dyDescent="0.3"/>
    <row r="1137" s="17" customFormat="1" ht="13.5" x14ac:dyDescent="0.3"/>
    <row r="1138" s="17" customFormat="1" ht="13.5" x14ac:dyDescent="0.3"/>
    <row r="1139" s="17" customFormat="1" ht="13.5" x14ac:dyDescent="0.3"/>
    <row r="1140" s="17" customFormat="1" ht="13.5" x14ac:dyDescent="0.3"/>
    <row r="1141" s="17" customFormat="1" ht="13.5" x14ac:dyDescent="0.3"/>
    <row r="1142" s="17" customFormat="1" ht="13.5" x14ac:dyDescent="0.3"/>
    <row r="1143" s="17" customFormat="1" ht="13.5" x14ac:dyDescent="0.3"/>
    <row r="1144" s="17" customFormat="1" ht="13.5" x14ac:dyDescent="0.3"/>
    <row r="1145" s="17" customFormat="1" ht="13.5" x14ac:dyDescent="0.3"/>
    <row r="1146" s="17" customFormat="1" ht="13.5" x14ac:dyDescent="0.3"/>
    <row r="1147" s="17" customFormat="1" ht="13.5" x14ac:dyDescent="0.3"/>
    <row r="1148" s="17" customFormat="1" ht="13.5" x14ac:dyDescent="0.3"/>
    <row r="1149" s="17" customFormat="1" ht="13.5" x14ac:dyDescent="0.3"/>
    <row r="1150" s="17" customFormat="1" ht="13.5" x14ac:dyDescent="0.3"/>
    <row r="1151" s="17" customFormat="1" ht="13.5" x14ac:dyDescent="0.3"/>
    <row r="1152" s="17" customFormat="1" ht="13.5" x14ac:dyDescent="0.3"/>
    <row r="1153" spans="1:6" s="17" customFormat="1" ht="13.5" x14ac:dyDescent="0.3"/>
    <row r="1154" spans="1:6" s="17" customFormat="1" ht="13.5" x14ac:dyDescent="0.3"/>
    <row r="1155" spans="1:6" s="17" customFormat="1" ht="13.5" x14ac:dyDescent="0.3"/>
    <row r="1156" spans="1:6" s="17" customFormat="1" ht="13.5" x14ac:dyDescent="0.3"/>
    <row r="1157" spans="1:6" s="17" customFormat="1" ht="13.5" x14ac:dyDescent="0.3"/>
    <row r="1158" spans="1:6" s="17" customFormat="1" ht="13.5" x14ac:dyDescent="0.3"/>
    <row r="1159" spans="1:6" s="17" customFormat="1" ht="13.5" x14ac:dyDescent="0.3"/>
    <row r="1160" spans="1:6" s="17" customFormat="1" ht="13.5" x14ac:dyDescent="0.3"/>
    <row r="1161" spans="1:6" s="17" customFormat="1" ht="13.5" x14ac:dyDescent="0.3"/>
    <row r="1162" spans="1:6" s="17" customFormat="1" ht="13.5" x14ac:dyDescent="0.3"/>
    <row r="1163" spans="1:6" s="17" customFormat="1" ht="13.5" x14ac:dyDescent="0.3"/>
    <row r="1164" spans="1:6" s="17" customFormat="1" ht="13.5" x14ac:dyDescent="0.3"/>
    <row r="1165" spans="1:6" s="17" customFormat="1" ht="13.5" x14ac:dyDescent="0.3"/>
    <row r="1166" spans="1:6" ht="18" x14ac:dyDescent="0.35">
      <c r="A1166" s="11" t="s">
        <v>24</v>
      </c>
    </row>
    <row r="1167" spans="1:6" ht="3" customHeight="1" x14ac:dyDescent="0.3"/>
    <row r="1168" spans="1:6" ht="21" customHeight="1" x14ac:dyDescent="0.3">
      <c r="A1168" s="13" t="s">
        <v>0</v>
      </c>
      <c r="B1168" s="13" t="s">
        <v>18</v>
      </c>
      <c r="C1168" s="13" t="s">
        <v>19</v>
      </c>
      <c r="D1168" s="13" t="s">
        <v>20</v>
      </c>
      <c r="E1168" s="13" t="s">
        <v>19</v>
      </c>
      <c r="F1168" s="13" t="s">
        <v>21</v>
      </c>
    </row>
    <row r="1169" spans="1:6" ht="14.25" customHeight="1" x14ac:dyDescent="0.3">
      <c r="A1169" s="40">
        <v>37987</v>
      </c>
      <c r="B1169" s="15">
        <v>4765179</v>
      </c>
      <c r="C1169" s="16">
        <f t="shared" ref="C1169:C1180" si="55">IF(B1169&lt;&gt;"",B1169/B1228-100%,"")</f>
        <v>-6.177982246745195E-2</v>
      </c>
      <c r="D1169" s="15">
        <v>1353789</v>
      </c>
      <c r="E1169" s="16">
        <f t="shared" ref="E1169:E1180" si="56">IF(D1169&lt;&gt;"",D1169/D1228-100%,"")</f>
        <v>-0.10378929807953285</v>
      </c>
      <c r="F1169" s="43">
        <f t="shared" ref="F1169:F1180" si="57">IF(D1169&lt;&gt;"",D1169/B1169,"")</f>
        <v>0.28410034544347651</v>
      </c>
    </row>
    <row r="1170" spans="1:6" ht="14.25" customHeight="1" x14ac:dyDescent="0.3">
      <c r="A1170" s="40">
        <v>38018</v>
      </c>
      <c r="B1170" s="15">
        <v>5253816</v>
      </c>
      <c r="C1170" s="16">
        <f t="shared" si="55"/>
        <v>-4.5871852869522001E-2</v>
      </c>
      <c r="D1170" s="15">
        <v>1692476</v>
      </c>
      <c r="E1170" s="16">
        <f t="shared" si="56"/>
        <v>2.9330089706553153E-2</v>
      </c>
      <c r="F1170" s="43">
        <f t="shared" si="57"/>
        <v>0.32214222957180078</v>
      </c>
    </row>
    <row r="1171" spans="1:6" ht="14.25" customHeight="1" x14ac:dyDescent="0.3">
      <c r="A1171" s="40">
        <v>38047</v>
      </c>
      <c r="B1171" s="15">
        <v>6987898</v>
      </c>
      <c r="C1171" s="16">
        <f t="shared" si="55"/>
        <v>-5.221454497563971E-2</v>
      </c>
      <c r="D1171" s="15">
        <v>2288558</v>
      </c>
      <c r="E1171" s="16">
        <f t="shared" si="56"/>
        <v>-7.7686751105458196E-2</v>
      </c>
      <c r="F1171" s="43">
        <f t="shared" si="57"/>
        <v>0.32750306315289662</v>
      </c>
    </row>
    <row r="1172" spans="1:6" ht="14.25" customHeight="1" x14ac:dyDescent="0.3">
      <c r="A1172" s="40">
        <v>38078</v>
      </c>
      <c r="B1172" s="15">
        <v>8416563</v>
      </c>
      <c r="C1172" s="16">
        <f t="shared" si="55"/>
        <v>-1.6950971840612783E-2</v>
      </c>
      <c r="D1172" s="15">
        <v>3039701</v>
      </c>
      <c r="E1172" s="16">
        <f t="shared" si="56"/>
        <v>-2.4227539135855625E-2</v>
      </c>
      <c r="F1172" s="43">
        <f t="shared" si="57"/>
        <v>0.36115704236990798</v>
      </c>
    </row>
    <row r="1173" spans="1:6" ht="14.25" customHeight="1" x14ac:dyDescent="0.3">
      <c r="A1173" s="40">
        <v>38108</v>
      </c>
      <c r="B1173" s="15">
        <v>9240893</v>
      </c>
      <c r="C1173" s="16">
        <f t="shared" si="55"/>
        <v>-2.1622177893614203E-2</v>
      </c>
      <c r="D1173" s="15">
        <v>3537027</v>
      </c>
      <c r="E1173" s="16">
        <f t="shared" si="56"/>
        <v>-1.3386543665889539E-2</v>
      </c>
      <c r="F1173" s="43">
        <f t="shared" si="57"/>
        <v>0.38275813820157856</v>
      </c>
    </row>
    <row r="1174" spans="1:6" ht="14.25" customHeight="1" x14ac:dyDescent="0.3">
      <c r="A1174" s="40">
        <v>38139</v>
      </c>
      <c r="B1174" s="15">
        <v>10753531</v>
      </c>
      <c r="C1174" s="16">
        <f t="shared" si="55"/>
        <v>6.9252692612836064E-2</v>
      </c>
      <c r="D1174" s="15">
        <v>4000930</v>
      </c>
      <c r="E1174" s="16">
        <f t="shared" si="56"/>
        <v>2.9763013951074946E-2</v>
      </c>
      <c r="F1174" s="43">
        <f t="shared" si="57"/>
        <v>0.37205732703053535</v>
      </c>
    </row>
    <row r="1175" spans="1:6" ht="14.25" customHeight="1" x14ac:dyDescent="0.3">
      <c r="A1175" s="40">
        <v>38169</v>
      </c>
      <c r="B1175" s="15">
        <v>11072296</v>
      </c>
      <c r="C1175" s="16">
        <f t="shared" si="55"/>
        <v>2.9331156227226485E-2</v>
      </c>
      <c r="D1175" s="15">
        <v>4200734</v>
      </c>
      <c r="E1175" s="16">
        <f t="shared" si="56"/>
        <v>-1.110010956037899E-2</v>
      </c>
      <c r="F1175" s="43">
        <f t="shared" si="57"/>
        <v>0.3793914107787581</v>
      </c>
    </row>
    <row r="1176" spans="1:6" ht="14.25" customHeight="1" x14ac:dyDescent="0.3">
      <c r="A1176" s="40">
        <v>38200</v>
      </c>
      <c r="B1176" s="15">
        <v>10589074</v>
      </c>
      <c r="C1176" s="16">
        <f t="shared" si="55"/>
        <v>7.3950983187191177E-2</v>
      </c>
      <c r="D1176" s="15">
        <v>4036098</v>
      </c>
      <c r="E1176" s="16">
        <f t="shared" si="56"/>
        <v>7.2737319428486158E-2</v>
      </c>
      <c r="F1176" s="43">
        <f t="shared" si="57"/>
        <v>0.38115684147641238</v>
      </c>
    </row>
    <row r="1177" spans="1:6" ht="14.25" customHeight="1" x14ac:dyDescent="0.3">
      <c r="A1177" s="40">
        <v>38231</v>
      </c>
      <c r="B1177" s="15">
        <v>11713704</v>
      </c>
      <c r="C1177" s="16">
        <f t="shared" si="55"/>
        <v>4.8781854845424855E-2</v>
      </c>
      <c r="D1177" s="15">
        <v>4490252</v>
      </c>
      <c r="E1177" s="16">
        <f t="shared" si="56"/>
        <v>6.2310601714316904E-2</v>
      </c>
      <c r="F1177" s="43">
        <f t="shared" si="57"/>
        <v>0.38333323088922172</v>
      </c>
    </row>
    <row r="1178" spans="1:6" ht="14.25" customHeight="1" x14ac:dyDescent="0.3">
      <c r="A1178" s="40">
        <v>38261</v>
      </c>
      <c r="B1178" s="15">
        <v>11352529</v>
      </c>
      <c r="C1178" s="16">
        <f t="shared" si="55"/>
        <v>-4.9325069422270218E-3</v>
      </c>
      <c r="D1178" s="15">
        <v>4411817</v>
      </c>
      <c r="E1178" s="16">
        <f t="shared" si="56"/>
        <v>3.9090451959503891E-2</v>
      </c>
      <c r="F1178" s="43">
        <f t="shared" si="57"/>
        <v>0.38861975159896089</v>
      </c>
    </row>
    <row r="1179" spans="1:6" ht="14.25" customHeight="1" x14ac:dyDescent="0.3">
      <c r="A1179" s="40">
        <v>38292</v>
      </c>
      <c r="B1179" s="15">
        <v>12452004</v>
      </c>
      <c r="C1179" s="16">
        <f t="shared" si="55"/>
        <v>0.14558976601897755</v>
      </c>
      <c r="D1179" s="15">
        <v>4988527</v>
      </c>
      <c r="E1179" s="16">
        <f t="shared" si="56"/>
        <v>0.23689581865273923</v>
      </c>
      <c r="F1179" s="43">
        <f t="shared" si="57"/>
        <v>0.40062041419196459</v>
      </c>
    </row>
    <row r="1180" spans="1:6" ht="14.25" customHeight="1" x14ac:dyDescent="0.3">
      <c r="A1180" s="40">
        <v>38322</v>
      </c>
      <c r="B1180" s="15">
        <v>10062018</v>
      </c>
      <c r="C1180" s="16">
        <f t="shared" si="55"/>
        <v>5.7508628895535985E-2</v>
      </c>
      <c r="D1180" s="15">
        <v>3655298</v>
      </c>
      <c r="E1180" s="16">
        <f t="shared" si="56"/>
        <v>0.14602238809713719</v>
      </c>
      <c r="F1180" s="43">
        <f t="shared" si="57"/>
        <v>0.36327682975721171</v>
      </c>
    </row>
    <row r="1182" spans="1:6" ht="12" customHeight="1" x14ac:dyDescent="0.3">
      <c r="A1182" s="17" t="s">
        <v>54</v>
      </c>
      <c r="E1182" s="17" t="s">
        <v>83</v>
      </c>
    </row>
    <row r="1183" spans="1:6" ht="12" customHeight="1" x14ac:dyDescent="0.3">
      <c r="A1183" s="17" t="s">
        <v>55</v>
      </c>
    </row>
    <row r="1184" spans="1:6" s="17" customFormat="1" ht="13.5" customHeight="1" x14ac:dyDescent="0.3">
      <c r="A1184" s="17" t="s">
        <v>36</v>
      </c>
    </row>
    <row r="1185" spans="1:1" s="17" customFormat="1" ht="10.5" customHeight="1" x14ac:dyDescent="0.3">
      <c r="A1185" s="17" t="s">
        <v>34</v>
      </c>
    </row>
    <row r="1186" spans="1:1" s="17" customFormat="1" ht="13.5" x14ac:dyDescent="0.3"/>
    <row r="1187" spans="1:1" s="17" customFormat="1" ht="13.5" x14ac:dyDescent="0.3">
      <c r="A1187" s="17" t="s">
        <v>23</v>
      </c>
    </row>
    <row r="1188" spans="1:1" s="17" customFormat="1" ht="13.5" x14ac:dyDescent="0.3"/>
    <row r="1189" spans="1:1" s="17" customFormat="1" ht="13.5" x14ac:dyDescent="0.3"/>
    <row r="1190" spans="1:1" s="17" customFormat="1" ht="13.5" x14ac:dyDescent="0.3"/>
    <row r="1191" spans="1:1" s="17" customFormat="1" ht="13.5" x14ac:dyDescent="0.3"/>
    <row r="1192" spans="1:1" s="17" customFormat="1" ht="13.5" x14ac:dyDescent="0.3"/>
    <row r="1193" spans="1:1" s="17" customFormat="1" ht="13.5" x14ac:dyDescent="0.3"/>
    <row r="1194" spans="1:1" s="17" customFormat="1" ht="13.5" x14ac:dyDescent="0.3"/>
    <row r="1195" spans="1:1" s="17" customFormat="1" ht="13.5" x14ac:dyDescent="0.3"/>
    <row r="1196" spans="1:1" s="17" customFormat="1" ht="13.5" x14ac:dyDescent="0.3"/>
    <row r="1197" spans="1:1" s="17" customFormat="1" ht="13.5" x14ac:dyDescent="0.3"/>
    <row r="1198" spans="1:1" s="17" customFormat="1" ht="13.5" x14ac:dyDescent="0.3"/>
    <row r="1199" spans="1:1" s="17" customFormat="1" ht="13.5" x14ac:dyDescent="0.3"/>
    <row r="1200" spans="1:1" s="17" customFormat="1" ht="13.5" x14ac:dyDescent="0.3"/>
    <row r="1201" s="17" customFormat="1" ht="13.5" x14ac:dyDescent="0.3"/>
    <row r="1202" s="17" customFormat="1" ht="13.5" x14ac:dyDescent="0.3"/>
    <row r="1203" s="17" customFormat="1" ht="13.5" x14ac:dyDescent="0.3"/>
    <row r="1204" s="17" customFormat="1" ht="13.5" x14ac:dyDescent="0.3"/>
    <row r="1205" s="17" customFormat="1" ht="13.5" x14ac:dyDescent="0.3"/>
    <row r="1206" s="17" customFormat="1" ht="13.5" x14ac:dyDescent="0.3"/>
    <row r="1207" s="17" customFormat="1" ht="13.5" x14ac:dyDescent="0.3"/>
    <row r="1208" s="17" customFormat="1" ht="13.5" x14ac:dyDescent="0.3"/>
    <row r="1209" s="17" customFormat="1" ht="13.5" x14ac:dyDescent="0.3"/>
    <row r="1210" s="17" customFormat="1" ht="13.5" x14ac:dyDescent="0.3"/>
    <row r="1211" s="17" customFormat="1" ht="13.5" x14ac:dyDescent="0.3"/>
    <row r="1212" s="17" customFormat="1" ht="13.5" x14ac:dyDescent="0.3"/>
    <row r="1213" s="17" customFormat="1" ht="13.5" x14ac:dyDescent="0.3"/>
    <row r="1214" s="17" customFormat="1" ht="13.5" x14ac:dyDescent="0.3"/>
    <row r="1215" s="17" customFormat="1" ht="13.5" x14ac:dyDescent="0.3"/>
    <row r="1216" s="17" customFormat="1" ht="13.5" x14ac:dyDescent="0.3"/>
    <row r="1217" spans="1:6" s="17" customFormat="1" ht="13.5" x14ac:dyDescent="0.3"/>
    <row r="1218" spans="1:6" s="17" customFormat="1" ht="13.5" x14ac:dyDescent="0.3"/>
    <row r="1219" spans="1:6" s="17" customFormat="1" ht="13.5" x14ac:dyDescent="0.3"/>
    <row r="1220" spans="1:6" s="17" customFormat="1" ht="13.5" x14ac:dyDescent="0.3"/>
    <row r="1221" spans="1:6" s="17" customFormat="1" ht="13.5" x14ac:dyDescent="0.3"/>
    <row r="1222" spans="1:6" s="17" customFormat="1" ht="13.5" x14ac:dyDescent="0.3"/>
    <row r="1223" spans="1:6" s="17" customFormat="1" ht="13.5" x14ac:dyDescent="0.3"/>
    <row r="1224" spans="1:6" s="17" customFormat="1" ht="13.5" x14ac:dyDescent="0.3"/>
    <row r="1225" spans="1:6" ht="18" x14ac:dyDescent="0.35">
      <c r="A1225" s="11" t="s">
        <v>22</v>
      </c>
    </row>
    <row r="1226" spans="1:6" ht="3" customHeight="1" x14ac:dyDescent="0.3"/>
    <row r="1227" spans="1:6" ht="21" customHeight="1" x14ac:dyDescent="0.3">
      <c r="A1227" s="13" t="s">
        <v>0</v>
      </c>
      <c r="B1227" s="13" t="s">
        <v>18</v>
      </c>
      <c r="C1227" s="13" t="s">
        <v>19</v>
      </c>
      <c r="D1227" s="13" t="s">
        <v>20</v>
      </c>
      <c r="E1227" s="13" t="s">
        <v>19</v>
      </c>
      <c r="F1227" s="13" t="s">
        <v>21</v>
      </c>
    </row>
    <row r="1228" spans="1:6" ht="14.25" customHeight="1" x14ac:dyDescent="0.3">
      <c r="A1228" s="40">
        <v>37622</v>
      </c>
      <c r="B1228" s="15">
        <v>5078956</v>
      </c>
      <c r="C1228" s="16">
        <v>0.307</v>
      </c>
      <c r="D1228" s="15">
        <v>1510570</v>
      </c>
      <c r="E1228" s="16">
        <v>0.45300000000000001</v>
      </c>
      <c r="F1228" s="43">
        <f t="shared" ref="F1228:F1239" si="58">IF(D1228&lt;&gt;"",D1228/B1228,"")</f>
        <v>0.29741742200562477</v>
      </c>
    </row>
    <row r="1229" spans="1:6" ht="14.25" customHeight="1" x14ac:dyDescent="0.3">
      <c r="A1229" s="40">
        <v>37653</v>
      </c>
      <c r="B1229" s="15">
        <v>5506405</v>
      </c>
      <c r="C1229" s="16">
        <v>0.17299999999999999</v>
      </c>
      <c r="D1229" s="15">
        <v>1644250</v>
      </c>
      <c r="E1229" s="16">
        <v>6.5000000000000002E-2</v>
      </c>
      <c r="F1229" s="43">
        <f t="shared" si="58"/>
        <v>0.2986068042579505</v>
      </c>
    </row>
    <row r="1230" spans="1:6" ht="14.25" customHeight="1" x14ac:dyDescent="0.3">
      <c r="A1230" s="40">
        <v>37681</v>
      </c>
      <c r="B1230" s="15">
        <v>7372869</v>
      </c>
      <c r="C1230" s="16">
        <v>0.188</v>
      </c>
      <c r="D1230" s="15">
        <v>2481324</v>
      </c>
      <c r="E1230" s="16">
        <v>0.245</v>
      </c>
      <c r="F1230" s="43">
        <f t="shared" si="58"/>
        <v>0.33654795711140401</v>
      </c>
    </row>
    <row r="1231" spans="1:6" ht="14.25" customHeight="1" x14ac:dyDescent="0.3">
      <c r="A1231" s="40">
        <v>37712</v>
      </c>
      <c r="B1231" s="15">
        <v>8561692</v>
      </c>
      <c r="C1231" s="16">
        <v>3.6999999999999998E-2</v>
      </c>
      <c r="D1231" s="15">
        <v>3115174</v>
      </c>
      <c r="E1231" s="16">
        <v>4.7E-2</v>
      </c>
      <c r="F1231" s="43">
        <f t="shared" si="58"/>
        <v>0.3638502763238855</v>
      </c>
    </row>
    <row r="1232" spans="1:6" ht="14.25" customHeight="1" x14ac:dyDescent="0.3">
      <c r="A1232" s="40">
        <v>37742</v>
      </c>
      <c r="B1232" s="15">
        <v>9445117</v>
      </c>
      <c r="C1232" s="16">
        <v>0.109</v>
      </c>
      <c r="D1232" s="15">
        <v>3585018</v>
      </c>
      <c r="E1232" s="16">
        <v>0.14299999999999999</v>
      </c>
      <c r="F1232" s="43">
        <f t="shared" si="58"/>
        <v>0.37956311181746083</v>
      </c>
    </row>
    <row r="1233" spans="1:6" ht="14.25" customHeight="1" x14ac:dyDescent="0.3">
      <c r="A1233" s="40">
        <v>37773</v>
      </c>
      <c r="B1233" s="15">
        <v>10057053</v>
      </c>
      <c r="C1233" s="16">
        <v>5.2999999999999999E-2</v>
      </c>
      <c r="D1233" s="15">
        <v>3885292</v>
      </c>
      <c r="E1233" s="16">
        <v>7.4999999999999997E-2</v>
      </c>
      <c r="F1233" s="43">
        <f t="shared" si="58"/>
        <v>0.38632509941033422</v>
      </c>
    </row>
    <row r="1234" spans="1:6" ht="14.25" customHeight="1" x14ac:dyDescent="0.3">
      <c r="A1234" s="40">
        <v>37803</v>
      </c>
      <c r="B1234" s="15">
        <v>10756787</v>
      </c>
      <c r="C1234" s="16">
        <v>0.109</v>
      </c>
      <c r="D1234" s="15">
        <v>4247886</v>
      </c>
      <c r="E1234" s="16">
        <v>0.13100000000000001</v>
      </c>
      <c r="F1234" s="43">
        <f t="shared" si="58"/>
        <v>0.39490286458214707</v>
      </c>
    </row>
    <row r="1235" spans="1:6" ht="14.25" customHeight="1" x14ac:dyDescent="0.3">
      <c r="A1235" s="40">
        <v>37834</v>
      </c>
      <c r="B1235" s="15">
        <v>9859923</v>
      </c>
      <c r="C1235" s="16">
        <v>0.128</v>
      </c>
      <c r="D1235" s="15">
        <v>3762429</v>
      </c>
      <c r="E1235" s="16">
        <v>0.08</v>
      </c>
      <c r="F1235" s="43">
        <f t="shared" si="58"/>
        <v>0.38158807122530269</v>
      </c>
    </row>
    <row r="1236" spans="1:6" ht="14.25" customHeight="1" x14ac:dyDescent="0.3">
      <c r="A1236" s="40">
        <v>37865</v>
      </c>
      <c r="B1236" s="15">
        <v>11168866</v>
      </c>
      <c r="C1236" s="16">
        <v>0.108</v>
      </c>
      <c r="D1236" s="15">
        <v>4226873</v>
      </c>
      <c r="E1236" s="16">
        <v>5.8999999999999997E-2</v>
      </c>
      <c r="F1236" s="43">
        <f t="shared" si="58"/>
        <v>0.37845140231783603</v>
      </c>
    </row>
    <row r="1237" spans="1:6" ht="14.25" customHeight="1" x14ac:dyDescent="0.3">
      <c r="A1237" s="40">
        <v>37895</v>
      </c>
      <c r="B1237" s="15">
        <v>11408803</v>
      </c>
      <c r="C1237" s="16">
        <v>7.3999999999999996E-2</v>
      </c>
      <c r="D1237" s="15">
        <v>4245845</v>
      </c>
      <c r="E1237" s="16">
        <v>3.9E-2</v>
      </c>
      <c r="F1237" s="43">
        <f t="shared" si="58"/>
        <v>0.37215516825034145</v>
      </c>
    </row>
    <row r="1238" spans="1:6" ht="14.25" customHeight="1" x14ac:dyDescent="0.3">
      <c r="A1238" s="40">
        <v>37926</v>
      </c>
      <c r="B1238" s="15">
        <v>10869514</v>
      </c>
      <c r="C1238" s="16">
        <v>9.4E-2</v>
      </c>
      <c r="D1238" s="15">
        <v>4033102</v>
      </c>
      <c r="E1238" s="16">
        <v>7.1999999999999995E-2</v>
      </c>
      <c r="F1238" s="43">
        <f t="shared" si="58"/>
        <v>0.37104713237408776</v>
      </c>
    </row>
    <row r="1239" spans="1:6" ht="14.25" customHeight="1" x14ac:dyDescent="0.3">
      <c r="A1239" s="40">
        <v>37956</v>
      </c>
      <c r="B1239" s="15">
        <v>9514833</v>
      </c>
      <c r="C1239" s="16">
        <v>0.11</v>
      </c>
      <c r="D1239" s="15">
        <v>3189552</v>
      </c>
      <c r="E1239" s="16">
        <v>2.9000000000000001E-2</v>
      </c>
      <c r="F1239" s="43">
        <f t="shared" si="58"/>
        <v>0.33521891556057787</v>
      </c>
    </row>
    <row r="1240" spans="1:6" ht="15" customHeight="1" x14ac:dyDescent="0.3">
      <c r="A1240" s="23"/>
      <c r="B1240" s="26"/>
      <c r="C1240" s="25"/>
      <c r="D1240" s="26"/>
      <c r="E1240" s="25"/>
      <c r="F1240" s="39"/>
    </row>
    <row r="1241" spans="1:6" ht="12" customHeight="1" x14ac:dyDescent="0.3">
      <c r="A1241" s="17" t="s">
        <v>54</v>
      </c>
      <c r="E1241" s="17" t="s">
        <v>83</v>
      </c>
    </row>
    <row r="1242" spans="1:6" ht="12" customHeight="1" x14ac:dyDescent="0.3">
      <c r="A1242" s="17" t="s">
        <v>55</v>
      </c>
    </row>
    <row r="1243" spans="1:6" s="17" customFormat="1" ht="13.5" customHeight="1" x14ac:dyDescent="0.3">
      <c r="A1243" s="17" t="s">
        <v>36</v>
      </c>
    </row>
    <row r="1244" spans="1:6" s="17" customFormat="1" ht="10.5" customHeight="1" x14ac:dyDescent="0.3">
      <c r="A1244" s="17" t="s">
        <v>34</v>
      </c>
    </row>
    <row r="1245" spans="1:6" s="17" customFormat="1" ht="13.5" x14ac:dyDescent="0.3"/>
    <row r="1246" spans="1:6" s="17" customFormat="1" ht="13.5" x14ac:dyDescent="0.3">
      <c r="A1246" s="17" t="s">
        <v>23</v>
      </c>
    </row>
    <row r="1247" spans="1:6" s="17" customFormat="1" ht="13.5" x14ac:dyDescent="0.3"/>
    <row r="1248" spans="1:6" s="17" customFormat="1" ht="13.5" x14ac:dyDescent="0.3"/>
    <row r="1249" s="17" customFormat="1" ht="13.5" x14ac:dyDescent="0.3"/>
    <row r="1250" s="17" customFormat="1" ht="13.5" x14ac:dyDescent="0.3"/>
    <row r="1251" s="17" customFormat="1" ht="13.5" x14ac:dyDescent="0.3"/>
    <row r="1252" s="17" customFormat="1" ht="13.5" x14ac:dyDescent="0.3"/>
    <row r="1253" s="17" customFormat="1" ht="13.5" x14ac:dyDescent="0.3"/>
    <row r="1254" s="17" customFormat="1" ht="13.5" x14ac:dyDescent="0.3"/>
    <row r="1255" s="17" customFormat="1" ht="13.5" x14ac:dyDescent="0.3"/>
    <row r="1256" s="17" customFormat="1" ht="13.5" x14ac:dyDescent="0.3"/>
    <row r="1257" s="17" customFormat="1" ht="13.5" x14ac:dyDescent="0.3"/>
    <row r="1258" s="17" customFormat="1" ht="13.5" x14ac:dyDescent="0.3"/>
    <row r="1259" s="17" customFormat="1" ht="13.5" x14ac:dyDescent="0.3"/>
    <row r="1260" s="17" customFormat="1" ht="13.5" x14ac:dyDescent="0.3"/>
    <row r="1261" s="17" customFormat="1" ht="13.5" x14ac:dyDescent="0.3"/>
    <row r="1262" s="17" customFormat="1" ht="13.5" x14ac:dyDescent="0.3"/>
    <row r="1263" s="17" customFormat="1" ht="13.5" x14ac:dyDescent="0.3"/>
    <row r="1264" s="17" customFormat="1" ht="13.5" x14ac:dyDescent="0.3"/>
    <row r="1265" s="17" customFormat="1" ht="13.5" x14ac:dyDescent="0.3"/>
    <row r="1266" s="17" customFormat="1" ht="13.5" x14ac:dyDescent="0.3"/>
    <row r="1267" s="17" customFormat="1" ht="13.5" x14ac:dyDescent="0.3"/>
    <row r="1268" s="17" customFormat="1" ht="13.5" x14ac:dyDescent="0.3"/>
    <row r="1269" s="17" customFormat="1" ht="13.5" x14ac:dyDescent="0.3"/>
    <row r="1270" s="17" customFormat="1" ht="13.5" x14ac:dyDescent="0.3"/>
    <row r="1271" s="17" customFormat="1" ht="13.5" x14ac:dyDescent="0.3"/>
    <row r="1272" s="17" customFormat="1" ht="13.5" x14ac:dyDescent="0.3"/>
    <row r="1273" s="17" customFormat="1" ht="13.5" x14ac:dyDescent="0.3"/>
    <row r="1274" s="17" customFormat="1" ht="13.5" x14ac:dyDescent="0.3"/>
    <row r="1275" s="17" customFormat="1" ht="13.5" x14ac:dyDescent="0.3"/>
    <row r="1276" s="17" customFormat="1" ht="13.5" x14ac:dyDescent="0.3"/>
    <row r="1277" s="17" customFormat="1" ht="13.5" x14ac:dyDescent="0.3"/>
    <row r="1278" s="17" customFormat="1" ht="13.5" x14ac:dyDescent="0.3"/>
    <row r="1279" s="17" customFormat="1" ht="13.5" x14ac:dyDescent="0.3"/>
    <row r="1280" s="17" customFormat="1" ht="13.5" x14ac:dyDescent="0.3"/>
  </sheetData>
  <mergeCells count="1">
    <mergeCell ref="C1:D1"/>
  </mergeCells>
  <phoneticPr fontId="2" type="noConversion"/>
  <hyperlinks>
    <hyperlink ref="C1" location="Übersicht!A1" display="zurück zur" xr:uid="{00000000-0004-0000-0100-000000000000}"/>
    <hyperlink ref="B7" location="Bauproduktion_2006" display="Bauproduktion_2006" xr:uid="{00000000-0004-0000-0100-000001000000}"/>
    <hyperlink ref="C7" location="Bauproduktion_2005" display="Bauproduktion_2005" xr:uid="{00000000-0004-0000-0100-000002000000}"/>
    <hyperlink ref="D7" location="Bauproduktion_2004" display="Bauproduktion_2004" xr:uid="{00000000-0004-0000-0100-000003000000}"/>
    <hyperlink ref="E7" location="Bauproduktion_2003" display="Bauproduktion_2003" xr:uid="{00000000-0004-0000-0100-000004000000}"/>
    <hyperlink ref="A7" location="Bauproduktion_2007" display="Bauproduktion_2007" xr:uid="{00000000-0004-0000-0100-000005000000}"/>
    <hyperlink ref="E6" location="Bauproduktion_2008" display="Bauproduktion_2008" xr:uid="{00000000-0004-0000-0100-000006000000}"/>
    <hyperlink ref="D6" location="Bauproduktion_2009" display="Bauproduktion_2009" xr:uid="{00000000-0004-0000-0100-000007000000}"/>
    <hyperlink ref="C6" location="Bauproduktion!Bauproduktion_2010" display="Bauproduktion!Bauproduktion_2010" xr:uid="{00000000-0004-0000-0100-000008000000}"/>
    <hyperlink ref="B6" location="Bauproduktion_2011" display="Bauproduktion_2011" xr:uid="{00000000-0004-0000-0100-000009000000}"/>
    <hyperlink ref="A6" location="Bauproduktion_2012" display="Bauproduktion_2012" xr:uid="{00000000-0004-0000-0100-00000A000000}"/>
    <hyperlink ref="E5" location="Bauproduktion_2013" display="Bauproduktion_2013" xr:uid="{00000000-0004-0000-0100-00000B000000}"/>
    <hyperlink ref="D5" location="Bauproduktion_2014" display="Bauproduktion_2014" xr:uid="{00000000-0004-0000-0100-00000C000000}"/>
    <hyperlink ref="C5" location="Bauproduktion_2015" display="Bauproduktion_2015" xr:uid="{00000000-0004-0000-0100-00000D000000}"/>
    <hyperlink ref="B5" location="Bauproduktion_2016" display="Bauproduktion_2016" xr:uid="{00000000-0004-0000-0100-00000E000000}"/>
    <hyperlink ref="A5" location="Bauproduktion_2017" display="Bauproduktion_2017" xr:uid="{00000000-0004-0000-0100-00000F000000}"/>
    <hyperlink ref="E4" location="Bauproduktion_2018" display="Bauproduktion_2018" xr:uid="{00000000-0004-0000-0100-000010000000}"/>
    <hyperlink ref="D4" location="Bauproduktion_2019" display="Bauproduktion_2019" xr:uid="{00000000-0004-0000-0100-000011000000}"/>
    <hyperlink ref="C4" location="Bauproduktion_2020" display="Bauproduktion_2020" xr:uid="{00000000-0004-0000-0100-000012000000}"/>
    <hyperlink ref="B4" location="Bauproduktion_2021" display="Bauproduktion_2021" xr:uid="{6AA54395-88BD-467D-8948-1F1651089FEC}"/>
    <hyperlink ref="A4" location="Bauproduktion_2022" display="Bauproduktion_2022" xr:uid="{3414F3FE-6E00-4AA9-B844-A8039D763702}"/>
    <hyperlink ref="E3" location="Bauproduktion_2023" display="Bauproduktion_2023" xr:uid="{D7992726-FEB4-48E6-8DB3-EF50ED21B0EB}"/>
  </hyperlinks>
  <pageMargins left="0.78740157499999996" right="0.27" top="0.42" bottom="0.46" header="0.28999999999999998" footer="0.25"/>
  <pageSetup paperSize="9" orientation="portrait" r:id="rId1"/>
  <headerFooter alignWithMargins="0">
    <oddFooter>&amp;L&amp;8DI Peter Scherer / Geschäftsstelle Bau
 Wirtschaftskammer Österreich&amp;C&amp;G&amp;R&amp;8Seite &amp;P/&amp;N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6"/>
    <pageSetUpPr autoPageBreaks="0"/>
  </sheetPr>
  <dimension ref="A1:R1262"/>
  <sheetViews>
    <sheetView showGridLines="0" showRowColHeaders="0" zoomScaleNormal="100" workbookViewId="0">
      <pane ySplit="5" topLeftCell="A56" activePane="bottomLeft" state="frozen"/>
      <selection activeCell="G1" sqref="G1"/>
      <selection pane="bottomLeft" activeCell="A61" sqref="A61"/>
    </sheetView>
  </sheetViews>
  <sheetFormatPr baseColWidth="10" defaultRowHeight="15" x14ac:dyDescent="0.3"/>
  <cols>
    <col min="1" max="1" width="7.42578125" style="12" customWidth="1"/>
    <col min="2" max="2" width="8.85546875" style="12" customWidth="1"/>
    <col min="3" max="3" width="8" style="12" customWidth="1"/>
    <col min="4" max="4" width="8.5703125" style="12" customWidth="1"/>
    <col min="5" max="5" width="7.28515625" style="12" customWidth="1"/>
    <col min="6" max="6" width="8.5703125" style="12" customWidth="1"/>
    <col min="7" max="7" width="7.28515625" style="12" customWidth="1"/>
    <col min="8" max="8" width="12.7109375" style="19" customWidth="1"/>
    <col min="9" max="9" width="7.28515625" style="12" customWidth="1"/>
    <col min="10" max="10" width="11.140625" style="19" bestFit="1" customWidth="1"/>
    <col min="11" max="11" width="7.28515625" style="12" customWidth="1"/>
    <col min="12" max="16384" width="11.42578125" style="12"/>
  </cols>
  <sheetData>
    <row r="1" spans="1:11" s="2" customFormat="1" ht="30" customHeight="1" x14ac:dyDescent="0.3">
      <c r="A1" s="1" t="s">
        <v>51</v>
      </c>
      <c r="F1" s="83" t="s">
        <v>53</v>
      </c>
      <c r="G1" s="83"/>
      <c r="H1" s="83"/>
    </row>
    <row r="2" spans="1:11" s="2" customFormat="1" x14ac:dyDescent="0.3">
      <c r="A2" s="36" t="s">
        <v>35</v>
      </c>
    </row>
    <row r="3" spans="1:11" s="2" customFormat="1" x14ac:dyDescent="0.3">
      <c r="B3" s="37">
        <v>2023</v>
      </c>
      <c r="C3" s="37">
        <v>2022</v>
      </c>
      <c r="D3" s="37">
        <v>2021</v>
      </c>
      <c r="E3" s="37">
        <v>2020</v>
      </c>
      <c r="F3" s="37">
        <v>2019</v>
      </c>
      <c r="G3" s="37">
        <v>2018</v>
      </c>
      <c r="H3" s="71">
        <v>2017</v>
      </c>
    </row>
    <row r="4" spans="1:11" s="2" customFormat="1" x14ac:dyDescent="0.3">
      <c r="A4" s="37"/>
      <c r="B4" s="37">
        <v>2016</v>
      </c>
      <c r="C4" s="37">
        <v>2015</v>
      </c>
      <c r="D4" s="37">
        <v>2014</v>
      </c>
      <c r="E4" s="37">
        <v>2013</v>
      </c>
      <c r="F4" s="37">
        <v>2012</v>
      </c>
      <c r="G4" s="37">
        <v>2011</v>
      </c>
      <c r="H4" s="71">
        <v>2010</v>
      </c>
    </row>
    <row r="5" spans="1:11" s="2" customFormat="1" x14ac:dyDescent="0.3">
      <c r="A5" s="37"/>
      <c r="B5" s="37">
        <v>2009</v>
      </c>
      <c r="C5" s="37">
        <v>2008</v>
      </c>
      <c r="D5" s="37">
        <v>2007</v>
      </c>
      <c r="E5" s="37">
        <v>2006</v>
      </c>
      <c r="F5" s="37">
        <v>2005</v>
      </c>
      <c r="G5" s="37">
        <v>2004</v>
      </c>
      <c r="H5" s="71">
        <v>2003</v>
      </c>
    </row>
    <row r="6" spans="1:11" s="2" customFormat="1" x14ac:dyDescent="0.3">
      <c r="B6" s="37"/>
      <c r="C6" s="37"/>
      <c r="D6" s="37"/>
      <c r="E6" s="37"/>
      <c r="F6" s="37"/>
    </row>
    <row r="7" spans="1:11" ht="12" customHeight="1" x14ac:dyDescent="0.3">
      <c r="A7" s="81" t="s">
        <v>74</v>
      </c>
      <c r="B7" s="81"/>
      <c r="C7" s="81"/>
      <c r="D7" s="81"/>
      <c r="E7" s="81"/>
      <c r="F7" s="81"/>
      <c r="G7" s="81"/>
      <c r="H7" s="81"/>
      <c r="I7" s="81"/>
      <c r="J7" s="81"/>
      <c r="K7" s="81"/>
    </row>
    <row r="8" spans="1:11" ht="12" customHeight="1" x14ac:dyDescent="0.3">
      <c r="A8" s="80" t="s">
        <v>75</v>
      </c>
      <c r="B8" s="80"/>
      <c r="C8" s="80"/>
      <c r="D8" s="80"/>
      <c r="E8" s="80"/>
      <c r="F8" s="80"/>
      <c r="G8" s="80"/>
      <c r="H8" s="80"/>
      <c r="I8" s="80"/>
      <c r="J8" s="80"/>
      <c r="K8" s="80"/>
    </row>
    <row r="9" spans="1:11" s="17" customFormat="1" ht="13.5" customHeight="1" x14ac:dyDescent="0.3">
      <c r="A9" s="80"/>
      <c r="B9" s="80"/>
      <c r="C9" s="80"/>
      <c r="D9" s="80"/>
      <c r="E9" s="80"/>
      <c r="F9" s="80"/>
      <c r="G9" s="80"/>
      <c r="H9" s="80"/>
      <c r="I9" s="46"/>
      <c r="J9" s="46"/>
      <c r="K9" s="46"/>
    </row>
    <row r="10" spans="1:11" s="17" customFormat="1" ht="10.5" customHeight="1" x14ac:dyDescent="0.3">
      <c r="A10" s="27"/>
      <c r="F10" s="28"/>
      <c r="H10" s="28"/>
    </row>
    <row r="11" spans="1:11" s="17" customFormat="1" ht="13.5" x14ac:dyDescent="0.3">
      <c r="A11" s="27"/>
      <c r="C11" s="27"/>
      <c r="G11" s="27"/>
      <c r="H11" s="28"/>
      <c r="J11" s="28"/>
    </row>
    <row r="12" spans="1:11" s="17" customFormat="1" x14ac:dyDescent="0.3">
      <c r="A12" s="27"/>
      <c r="B12" s="12"/>
      <c r="C12" s="12"/>
      <c r="D12" s="12"/>
      <c r="E12" s="12"/>
      <c r="F12" s="12"/>
      <c r="G12" s="12"/>
      <c r="H12" s="19"/>
      <c r="I12" s="12"/>
      <c r="J12" s="19"/>
      <c r="K12" s="12"/>
    </row>
    <row r="13" spans="1:11" s="17" customFormat="1" x14ac:dyDescent="0.3">
      <c r="A13" s="12"/>
      <c r="B13" s="12"/>
      <c r="C13" s="12"/>
      <c r="D13" s="12"/>
      <c r="E13" s="12"/>
      <c r="F13" s="12"/>
      <c r="G13" s="12"/>
      <c r="H13" s="19"/>
      <c r="I13" s="12"/>
      <c r="J13" s="19"/>
      <c r="K13" s="12"/>
    </row>
    <row r="14" spans="1:11" s="17" customFormat="1" x14ac:dyDescent="0.3">
      <c r="B14" s="12"/>
      <c r="C14" s="12"/>
      <c r="D14" s="12"/>
      <c r="E14" s="12"/>
      <c r="F14" s="12"/>
      <c r="G14" s="12"/>
      <c r="H14" s="19"/>
      <c r="I14" s="12"/>
      <c r="J14" s="19"/>
      <c r="K14" s="12"/>
    </row>
    <row r="15" spans="1:11" s="17" customFormat="1" ht="13.5" x14ac:dyDescent="0.3"/>
    <row r="16" spans="1:11" s="17" customFormat="1" ht="13.5" x14ac:dyDescent="0.3"/>
    <row r="17" s="17" customFormat="1" ht="13.5" x14ac:dyDescent="0.3"/>
    <row r="18" s="17" customFormat="1" ht="13.5" x14ac:dyDescent="0.3"/>
    <row r="19" s="17" customFormat="1" ht="13.5" x14ac:dyDescent="0.3"/>
    <row r="20" s="17" customFormat="1" ht="13.5" x14ac:dyDescent="0.3"/>
    <row r="21" s="17" customFormat="1" ht="13.5" x14ac:dyDescent="0.3"/>
    <row r="22" s="17" customFormat="1" ht="13.5" x14ac:dyDescent="0.3"/>
    <row r="23" s="17" customFormat="1" ht="13.5" x14ac:dyDescent="0.3"/>
    <row r="24" s="17" customFormat="1" ht="13.5" x14ac:dyDescent="0.3"/>
    <row r="25" s="17" customFormat="1" ht="13.5" x14ac:dyDescent="0.3"/>
    <row r="26" s="17" customFormat="1" ht="13.5" x14ac:dyDescent="0.3"/>
    <row r="27" s="17" customFormat="1" ht="13.5" x14ac:dyDescent="0.3"/>
    <row r="28" s="17" customFormat="1" ht="13.5" x14ac:dyDescent="0.3"/>
    <row r="29" s="17" customFormat="1" ht="13.5" x14ac:dyDescent="0.3"/>
    <row r="30" s="17" customFormat="1" ht="13.5" x14ac:dyDescent="0.3"/>
    <row r="31" s="17" customFormat="1" ht="13.5" x14ac:dyDescent="0.3"/>
    <row r="32" s="17" customFormat="1" ht="13.5" x14ac:dyDescent="0.3"/>
    <row r="33" s="17" customFormat="1" ht="13.5" x14ac:dyDescent="0.3"/>
    <row r="34" s="17" customFormat="1" ht="13.5" x14ac:dyDescent="0.3"/>
    <row r="35" s="17" customFormat="1" ht="13.5" x14ac:dyDescent="0.3"/>
    <row r="36" s="17" customFormat="1" ht="13.5" x14ac:dyDescent="0.3"/>
    <row r="37" s="17" customFormat="1" ht="13.5" x14ac:dyDescent="0.3"/>
    <row r="38" s="17" customFormat="1" ht="13.5" x14ac:dyDescent="0.3"/>
    <row r="39" s="17" customFormat="1" ht="13.5" x14ac:dyDescent="0.3"/>
    <row r="40" s="17" customFormat="1" ht="13.5" x14ac:dyDescent="0.3"/>
    <row r="41" s="17" customFormat="1" ht="13.5" x14ac:dyDescent="0.3"/>
    <row r="42" s="17" customFormat="1" ht="13.5" x14ac:dyDescent="0.3"/>
    <row r="43" s="17" customFormat="1" ht="13.5" x14ac:dyDescent="0.3"/>
    <row r="44" s="17" customFormat="1" ht="13.5" x14ac:dyDescent="0.3"/>
    <row r="45" s="17" customFormat="1" ht="13.5" x14ac:dyDescent="0.3"/>
    <row r="46" s="17" customFormat="1" ht="13.5" x14ac:dyDescent="0.3"/>
    <row r="47" s="17" customFormat="1" ht="13.5" x14ac:dyDescent="0.3"/>
    <row r="48" s="17" customFormat="1" ht="13.5" x14ac:dyDescent="0.3"/>
    <row r="49" spans="1:12" s="17" customFormat="1" ht="13.5" x14ac:dyDescent="0.3"/>
    <row r="50" spans="1:12" s="17" customFormat="1" ht="13.5" x14ac:dyDescent="0.3"/>
    <row r="51" spans="1:12" s="17" customFormat="1" ht="13.5" x14ac:dyDescent="0.3"/>
    <row r="52" spans="1:12" s="17" customFormat="1" ht="13.5" x14ac:dyDescent="0.3"/>
    <row r="53" spans="1:12" s="17" customFormat="1" ht="13.5" x14ac:dyDescent="0.3"/>
    <row r="54" spans="1:12" s="17" customFormat="1" ht="13.5" x14ac:dyDescent="0.3"/>
    <row r="55" spans="1:12" s="17" customFormat="1" ht="13.5" x14ac:dyDescent="0.3"/>
    <row r="56" spans="1:12" s="17" customFormat="1" ht="13.5" x14ac:dyDescent="0.3"/>
    <row r="57" spans="1:12" s="17" customFormat="1" ht="13.5" x14ac:dyDescent="0.3"/>
    <row r="58" spans="1:12" s="17" customFormat="1" ht="13.5" x14ac:dyDescent="0.3"/>
    <row r="59" spans="1:12" ht="18" x14ac:dyDescent="0.35">
      <c r="A59" s="82" t="s">
        <v>122</v>
      </c>
      <c r="B59" s="82"/>
      <c r="C59" s="82"/>
      <c r="D59" s="82"/>
      <c r="E59" s="82"/>
      <c r="F59" s="82"/>
      <c r="G59" s="82"/>
      <c r="H59" s="82"/>
      <c r="I59" s="82"/>
      <c r="J59" s="82"/>
      <c r="K59" s="82"/>
    </row>
    <row r="60" spans="1:12" ht="3" customHeight="1" x14ac:dyDescent="0.3"/>
    <row r="61" spans="1:12" s="17" customFormat="1" ht="24" customHeight="1" x14ac:dyDescent="0.3">
      <c r="A61" s="20" t="s">
        <v>0</v>
      </c>
      <c r="B61" s="20" t="s">
        <v>30</v>
      </c>
      <c r="C61" s="20" t="s">
        <v>19</v>
      </c>
      <c r="D61" s="20" t="s">
        <v>41</v>
      </c>
      <c r="E61" s="20" t="s">
        <v>19</v>
      </c>
      <c r="F61" s="20" t="s">
        <v>56</v>
      </c>
      <c r="G61" s="20" t="s">
        <v>19</v>
      </c>
      <c r="H61" s="21" t="s">
        <v>42</v>
      </c>
      <c r="I61" s="20" t="s">
        <v>19</v>
      </c>
      <c r="J61" s="21" t="s">
        <v>43</v>
      </c>
      <c r="K61" s="20" t="s">
        <v>19</v>
      </c>
    </row>
    <row r="62" spans="1:12" ht="12.75" customHeight="1" x14ac:dyDescent="0.35">
      <c r="A62" s="41">
        <v>44927</v>
      </c>
      <c r="B62" s="55">
        <f>SUM(D62,F62)</f>
        <v>78526</v>
      </c>
      <c r="C62" s="56">
        <f t="shared" ref="C62:C73" si="0">IF(B62&lt;&gt;0,B62/B121-100%,"")</f>
        <v>-5.4507362768352774E-2</v>
      </c>
      <c r="D62" s="57">
        <v>51097</v>
      </c>
      <c r="E62" s="56">
        <f t="shared" ref="E62:E73" si="1">IF(D62&lt;&gt;"",D62/D121-100%,"")</f>
        <v>-8.2853194048067791E-2</v>
      </c>
      <c r="F62" s="57">
        <v>27429</v>
      </c>
      <c r="G62" s="56">
        <f t="shared" ref="G62:G73" si="2">IF(F62&lt;&gt;"",F62/F121-100%,"")</f>
        <v>3.2553035844915534E-3</v>
      </c>
      <c r="H62" s="58">
        <v>1974.67</v>
      </c>
      <c r="I62" s="56">
        <f t="shared" ref="I62:I73" si="3">IF(H62&lt;&gt;"",H62/H121-100%,"")</f>
        <v>4.3063703883849946E-4</v>
      </c>
      <c r="J62" s="58">
        <v>1389.34</v>
      </c>
      <c r="K62" s="56">
        <f t="shared" ref="K62:K73" si="4">IF(J62&lt;&gt;"",J62/J121-100%,"")</f>
        <v>4.5575640813377616E-2</v>
      </c>
      <c r="L62" s="47"/>
    </row>
    <row r="63" spans="1:12" ht="12.75" customHeight="1" x14ac:dyDescent="0.35">
      <c r="A63" s="41">
        <v>44958</v>
      </c>
      <c r="B63" s="55">
        <f t="shared" ref="B63:B73" si="5">SUM(D63,F63)</f>
        <v>84211</v>
      </c>
      <c r="C63" s="56">
        <f t="shared" si="0"/>
        <v>-4.4121319439714868E-2</v>
      </c>
      <c r="D63" s="57">
        <v>56616</v>
      </c>
      <c r="E63" s="56">
        <f t="shared" si="1"/>
        <v>-6.4862989941033677E-2</v>
      </c>
      <c r="F63" s="57">
        <v>27595</v>
      </c>
      <c r="G63" s="56">
        <f t="shared" si="2"/>
        <v>1.451642170205103E-3</v>
      </c>
      <c r="H63" s="58">
        <v>1736.95</v>
      </c>
      <c r="I63" s="56">
        <f t="shared" si="3"/>
        <v>-1.0284900284900256E-2</v>
      </c>
      <c r="J63" s="58">
        <v>1397.96</v>
      </c>
      <c r="K63" s="56">
        <f t="shared" si="4"/>
        <v>4.4813153961136054E-2</v>
      </c>
      <c r="L63" s="47"/>
    </row>
    <row r="64" spans="1:12" ht="12.75" customHeight="1" x14ac:dyDescent="0.35">
      <c r="A64" s="41">
        <v>44986</v>
      </c>
      <c r="B64" s="55">
        <f t="shared" si="5"/>
        <v>93751</v>
      </c>
      <c r="C64" s="56">
        <f t="shared" si="0"/>
        <v>-3.3205803797011435E-2</v>
      </c>
      <c r="D64" s="57">
        <v>65968</v>
      </c>
      <c r="E64" s="56">
        <f t="shared" si="1"/>
        <v>-4.6939335712325003E-2</v>
      </c>
      <c r="F64" s="57">
        <v>27783</v>
      </c>
      <c r="G64" s="56">
        <f t="shared" si="2"/>
        <v>1.0448944296317375E-3</v>
      </c>
      <c r="H64" s="58">
        <v>2332.58</v>
      </c>
      <c r="I64" s="56">
        <f t="shared" si="3"/>
        <v>-1.7484594097106787E-2</v>
      </c>
      <c r="J64" s="58">
        <v>1488.5</v>
      </c>
      <c r="K64" s="56">
        <f t="shared" si="4"/>
        <v>3.5831344249518171E-2</v>
      </c>
      <c r="L64" s="47"/>
    </row>
    <row r="65" spans="1:12" ht="12.75" customHeight="1" x14ac:dyDescent="0.35">
      <c r="A65" s="41">
        <v>45017</v>
      </c>
      <c r="B65" s="55">
        <f t="shared" si="5"/>
        <v>97149</v>
      </c>
      <c r="C65" s="56">
        <f t="shared" si="0"/>
        <v>-2.3422028769891079E-2</v>
      </c>
      <c r="D65" s="57">
        <v>69267</v>
      </c>
      <c r="E65" s="56">
        <f t="shared" si="1"/>
        <v>-3.425631587753053E-2</v>
      </c>
      <c r="F65" s="57">
        <v>27882</v>
      </c>
      <c r="G65" s="56">
        <f t="shared" si="2"/>
        <v>4.5757521167357762E-3</v>
      </c>
      <c r="H65" s="58">
        <v>2250.5300000000002</v>
      </c>
      <c r="I65" s="56">
        <f t="shared" si="3"/>
        <v>-1.1190685413005164E-2</v>
      </c>
      <c r="J65" s="58">
        <v>1592.26</v>
      </c>
      <c r="K65" s="56">
        <f t="shared" si="4"/>
        <v>5.9387890884896821E-2</v>
      </c>
      <c r="L65" s="47"/>
    </row>
    <row r="66" spans="1:12" ht="12.75" customHeight="1" x14ac:dyDescent="0.35">
      <c r="A66" s="41">
        <v>45047</v>
      </c>
      <c r="B66" s="55">
        <f t="shared" si="5"/>
        <v>98250</v>
      </c>
      <c r="C66" s="56">
        <f t="shared" si="0"/>
        <v>-2.3175351209473005E-2</v>
      </c>
      <c r="D66" s="57">
        <v>70306</v>
      </c>
      <c r="E66" s="56">
        <f t="shared" si="1"/>
        <v>-3.3647634494323286E-2</v>
      </c>
      <c r="F66" s="57">
        <v>27944</v>
      </c>
      <c r="G66" s="56">
        <f t="shared" si="2"/>
        <v>4.2045495382183606E-3</v>
      </c>
      <c r="H66" s="58">
        <v>2859.04</v>
      </c>
      <c r="I66" s="56">
        <f t="shared" si="3"/>
        <v>8.2113024158904535E-2</v>
      </c>
      <c r="J66" s="58">
        <v>1698.97</v>
      </c>
      <c r="K66" s="56">
        <f t="shared" si="4"/>
        <v>9.3450124535806589E-2</v>
      </c>
      <c r="L66" s="47"/>
    </row>
    <row r="67" spans="1:12" ht="12.75" customHeight="1" x14ac:dyDescent="0.35">
      <c r="A67" s="41">
        <v>45078</v>
      </c>
      <c r="B67" s="55">
        <f t="shared" si="5"/>
        <v>98203</v>
      </c>
      <c r="C67" s="56">
        <f t="shared" si="0"/>
        <v>-2.4525190718372558E-2</v>
      </c>
      <c r="D67" s="57">
        <v>70238</v>
      </c>
      <c r="E67" s="56">
        <f t="shared" si="1"/>
        <v>-3.4794558197059233E-2</v>
      </c>
      <c r="F67" s="57">
        <v>27965</v>
      </c>
      <c r="G67" s="56">
        <f t="shared" si="2"/>
        <v>2.2579026593074758E-3</v>
      </c>
      <c r="H67" s="58">
        <v>2895.32</v>
      </c>
      <c r="I67" s="56">
        <f t="shared" si="3"/>
        <v>4.5883755373333779E-2</v>
      </c>
      <c r="J67" s="58">
        <v>2570.88</v>
      </c>
      <c r="K67" s="56">
        <f t="shared" si="4"/>
        <v>0.10526519434401105</v>
      </c>
      <c r="L67" s="47"/>
    </row>
    <row r="68" spans="1:12" ht="12.75" customHeight="1" x14ac:dyDescent="0.35">
      <c r="A68" s="41">
        <v>45108</v>
      </c>
      <c r="B68" s="55">
        <f t="shared" si="5"/>
        <v>99098</v>
      </c>
      <c r="C68" s="56">
        <f t="shared" si="0"/>
        <v>-2.4078469219936394E-2</v>
      </c>
      <c r="D68" s="57">
        <v>70743</v>
      </c>
      <c r="E68" s="56">
        <f t="shared" si="1"/>
        <v>-3.4132954685089367E-2</v>
      </c>
      <c r="F68" s="57">
        <v>28355</v>
      </c>
      <c r="G68" s="56">
        <f t="shared" si="2"/>
        <v>1.94346289752656E-3</v>
      </c>
      <c r="H68" s="58">
        <v>2806.94</v>
      </c>
      <c r="I68" s="56">
        <f t="shared" si="3"/>
        <v>7.5563082912474044E-2</v>
      </c>
      <c r="J68" s="58">
        <v>1775.88</v>
      </c>
      <c r="K68" s="56">
        <f t="shared" si="4"/>
        <v>0.12764309208437585</v>
      </c>
      <c r="L68" s="47"/>
    </row>
    <row r="69" spans="1:12" ht="12.75" customHeight="1" x14ac:dyDescent="0.35">
      <c r="A69" s="41">
        <v>45139</v>
      </c>
      <c r="B69" s="55">
        <f t="shared" si="5"/>
        <v>98643</v>
      </c>
      <c r="C69" s="56">
        <f t="shared" si="0"/>
        <v>-3.0421278185142175E-2</v>
      </c>
      <c r="D69" s="57">
        <v>70607</v>
      </c>
      <c r="E69" s="56">
        <f t="shared" si="1"/>
        <v>-3.9634934236476682E-2</v>
      </c>
      <c r="F69" s="57">
        <v>28036</v>
      </c>
      <c r="G69" s="56">
        <f t="shared" si="2"/>
        <v>-6.4145727752773496E-3</v>
      </c>
      <c r="H69" s="58">
        <v>3194.43</v>
      </c>
      <c r="I69" s="56">
        <f t="shared" si="3"/>
        <v>3.998893085037114E-2</v>
      </c>
      <c r="J69" s="58">
        <v>1675.44</v>
      </c>
      <c r="K69" s="56">
        <f t="shared" si="4"/>
        <v>9.1790587652647693E-2</v>
      </c>
      <c r="L69" s="47"/>
    </row>
    <row r="70" spans="1:12" ht="12.75" customHeight="1" x14ac:dyDescent="0.35">
      <c r="A70" s="41">
        <v>45170</v>
      </c>
      <c r="B70" s="55">
        <f t="shared" si="5"/>
        <v>98286</v>
      </c>
      <c r="C70" s="56">
        <f t="shared" si="0"/>
        <v>-3.3293662893057019E-2</v>
      </c>
      <c r="D70" s="57">
        <v>70402</v>
      </c>
      <c r="E70" s="56">
        <f t="shared" si="1"/>
        <v>-4.2735740023115087E-2</v>
      </c>
      <c r="F70" s="57">
        <v>27884</v>
      </c>
      <c r="G70" s="56">
        <f t="shared" si="2"/>
        <v>-8.6041385195193554E-3</v>
      </c>
      <c r="H70" s="58">
        <v>2695.2</v>
      </c>
      <c r="I70" s="56">
        <f t="shared" si="3"/>
        <v>3.2290031287929288E-4</v>
      </c>
      <c r="J70" s="58">
        <v>1590.99</v>
      </c>
      <c r="K70" s="56">
        <f t="shared" si="4"/>
        <v>6.555444675877875E-2</v>
      </c>
      <c r="L70" s="47"/>
    </row>
    <row r="71" spans="1:12" ht="12.75" customHeight="1" x14ac:dyDescent="0.35">
      <c r="A71" s="41">
        <v>45200</v>
      </c>
      <c r="B71" s="55">
        <f t="shared" si="5"/>
        <v>97832</v>
      </c>
      <c r="C71" s="56">
        <f t="shared" si="0"/>
        <v>-3.0732954207700058E-2</v>
      </c>
      <c r="D71" s="57">
        <v>70017</v>
      </c>
      <c r="E71" s="56">
        <f t="shared" si="1"/>
        <v>-3.9981901196988967E-2</v>
      </c>
      <c r="F71" s="57">
        <v>27815</v>
      </c>
      <c r="G71" s="56">
        <f t="shared" si="2"/>
        <v>-6.6426199064318903E-3</v>
      </c>
      <c r="H71" s="58">
        <v>3018.83</v>
      </c>
      <c r="I71" s="56">
        <f t="shared" si="3"/>
        <v>7.3552631578947425E-2</v>
      </c>
      <c r="J71" s="58">
        <v>1750.73</v>
      </c>
      <c r="K71" s="56">
        <f t="shared" si="4"/>
        <v>8.3909113422486303E-2</v>
      </c>
      <c r="L71" s="47"/>
    </row>
    <row r="72" spans="1:12" ht="12.75" customHeight="1" x14ac:dyDescent="0.35">
      <c r="A72" s="41">
        <v>45231</v>
      </c>
      <c r="B72" s="55">
        <f t="shared" si="5"/>
        <v>95935</v>
      </c>
      <c r="C72" s="56">
        <f t="shared" si="0"/>
        <v>-3.9612781804348685E-2</v>
      </c>
      <c r="D72" s="57">
        <v>68235</v>
      </c>
      <c r="E72" s="56">
        <f t="shared" si="1"/>
        <v>-5.0128069491619853E-2</v>
      </c>
      <c r="F72" s="57">
        <v>27700</v>
      </c>
      <c r="G72" s="56">
        <f t="shared" si="2"/>
        <v>-1.2688907898488755E-2</v>
      </c>
      <c r="H72" s="58">
        <v>4439</v>
      </c>
      <c r="I72" s="56">
        <f t="shared" si="3"/>
        <v>5.0996659255944543E-2</v>
      </c>
      <c r="J72" s="58">
        <v>2562</v>
      </c>
      <c r="K72" s="56">
        <f t="shared" si="4"/>
        <v>8.7256353999125791E-2</v>
      </c>
      <c r="L72" s="47"/>
    </row>
    <row r="73" spans="1:12" ht="12.75" customHeight="1" x14ac:dyDescent="0.35">
      <c r="A73" s="41">
        <v>45261</v>
      </c>
      <c r="B73" s="55">
        <f t="shared" si="5"/>
        <v>84289</v>
      </c>
      <c r="C73" s="56">
        <f t="shared" si="0"/>
        <v>-2.3630529717707849E-2</v>
      </c>
      <c r="D73" s="57">
        <v>56962</v>
      </c>
      <c r="E73" s="56">
        <f t="shared" si="1"/>
        <v>-2.8234130030537208E-2</v>
      </c>
      <c r="F73" s="57">
        <v>27327</v>
      </c>
      <c r="G73" s="56">
        <f t="shared" si="2"/>
        <v>-1.3892898383371821E-2</v>
      </c>
      <c r="H73" s="58">
        <v>2595.62</v>
      </c>
      <c r="I73" s="56">
        <f t="shared" si="3"/>
        <v>-4.7049530463324496E-3</v>
      </c>
      <c r="J73" s="58">
        <v>1660.87</v>
      </c>
      <c r="K73" s="56">
        <f t="shared" si="4"/>
        <v>7.4614215004367379E-2</v>
      </c>
      <c r="L73" s="47"/>
    </row>
    <row r="74" spans="1:12" ht="12.75" customHeight="1" x14ac:dyDescent="0.3">
      <c r="A74" s="23"/>
      <c r="B74" s="24"/>
      <c r="C74" s="25"/>
      <c r="D74" s="26"/>
      <c r="F74" s="26"/>
      <c r="G74" s="25"/>
      <c r="I74" s="25"/>
      <c r="K74" s="25"/>
      <c r="L74" s="47"/>
    </row>
    <row r="75" spans="1:12" ht="12.75" customHeight="1" x14ac:dyDescent="0.3">
      <c r="A75" s="80" t="s">
        <v>103</v>
      </c>
      <c r="B75" s="80"/>
      <c r="C75" s="80"/>
      <c r="D75" s="80"/>
      <c r="E75" s="80"/>
      <c r="F75" s="80"/>
      <c r="G75" s="80"/>
      <c r="H75" s="80"/>
      <c r="I75" s="80"/>
      <c r="J75" s="80"/>
      <c r="K75" s="80"/>
      <c r="L75" s="47"/>
    </row>
    <row r="76" spans="1:12" ht="12.75" customHeight="1" x14ac:dyDescent="0.3">
      <c r="A76" s="80"/>
      <c r="B76" s="80"/>
      <c r="C76" s="80"/>
      <c r="D76" s="80"/>
      <c r="E76" s="80"/>
      <c r="F76" s="80"/>
      <c r="G76" s="80"/>
      <c r="H76" s="80"/>
      <c r="I76" s="80"/>
      <c r="J76" s="80"/>
      <c r="K76" s="80"/>
    </row>
    <row r="77" spans="1:12" s="17" customFormat="1" ht="12.75" customHeight="1" x14ac:dyDescent="0.3">
      <c r="A77" s="27" t="s">
        <v>44</v>
      </c>
      <c r="C77" s="27"/>
      <c r="H77" s="28"/>
      <c r="J77" s="28"/>
    </row>
    <row r="78" spans="1:12" s="17" customFormat="1" ht="12.75" customHeight="1" x14ac:dyDescent="0.3">
      <c r="A78" s="27" t="s">
        <v>45</v>
      </c>
      <c r="F78" s="28"/>
      <c r="H78" s="28"/>
    </row>
    <row r="79" spans="1:12" s="17" customFormat="1" ht="12.75" customHeight="1" x14ac:dyDescent="0.3">
      <c r="A79" s="27" t="s">
        <v>46</v>
      </c>
      <c r="C79" s="27"/>
      <c r="G79" s="27"/>
      <c r="H79" s="28"/>
      <c r="J79" s="28"/>
    </row>
    <row r="80" spans="1:12" s="17" customFormat="1" ht="12.75" customHeight="1" x14ac:dyDescent="0.3">
      <c r="A80" s="27" t="s">
        <v>47</v>
      </c>
      <c r="B80" s="12"/>
      <c r="C80" s="12"/>
      <c r="D80" s="12"/>
      <c r="E80" s="12"/>
      <c r="F80" s="12"/>
      <c r="G80" s="12"/>
      <c r="H80" s="19"/>
      <c r="I80" s="12"/>
      <c r="J80" s="19"/>
      <c r="K80" s="12"/>
    </row>
    <row r="81" spans="1:11" s="17" customFormat="1" ht="12.75" customHeight="1" x14ac:dyDescent="0.3">
      <c r="A81" s="12"/>
      <c r="B81" s="12"/>
      <c r="C81" s="12"/>
      <c r="D81" s="12"/>
      <c r="E81" s="12"/>
      <c r="F81" s="12"/>
      <c r="G81" s="12"/>
      <c r="H81" s="19"/>
      <c r="I81" s="12"/>
      <c r="J81" s="19"/>
      <c r="K81" s="12"/>
    </row>
    <row r="82" spans="1:11" s="17" customFormat="1" ht="12.75" customHeight="1" x14ac:dyDescent="0.3">
      <c r="A82" s="17" t="s">
        <v>35</v>
      </c>
      <c r="B82" s="12"/>
      <c r="C82" s="12"/>
      <c r="D82" s="12"/>
      <c r="E82" s="12"/>
      <c r="F82" s="12"/>
      <c r="G82" s="12"/>
      <c r="H82" s="19"/>
      <c r="I82" s="12"/>
      <c r="J82" s="19"/>
      <c r="K82" s="12"/>
    </row>
    <row r="83" spans="1:11" s="17" customFormat="1" ht="13.5" x14ac:dyDescent="0.3"/>
    <row r="84" spans="1:11" s="17" customFormat="1" ht="13.5" x14ac:dyDescent="0.3"/>
    <row r="85" spans="1:11" s="17" customFormat="1" ht="13.5" x14ac:dyDescent="0.3"/>
    <row r="86" spans="1:11" s="17" customFormat="1" ht="13.5" x14ac:dyDescent="0.3"/>
    <row r="87" spans="1:11" s="17" customFormat="1" ht="13.5" x14ac:dyDescent="0.3"/>
    <row r="88" spans="1:11" s="17" customFormat="1" ht="13.5" x14ac:dyDescent="0.3"/>
    <row r="89" spans="1:11" s="17" customFormat="1" ht="13.5" x14ac:dyDescent="0.3"/>
    <row r="90" spans="1:11" s="17" customFormat="1" ht="13.5" x14ac:dyDescent="0.3"/>
    <row r="91" spans="1:11" s="17" customFormat="1" ht="13.5" x14ac:dyDescent="0.3"/>
    <row r="92" spans="1:11" s="17" customFormat="1" ht="13.5" x14ac:dyDescent="0.3"/>
    <row r="93" spans="1:11" s="17" customFormat="1" ht="13.5" x14ac:dyDescent="0.3"/>
    <row r="94" spans="1:11" s="17" customFormat="1" ht="13.5" x14ac:dyDescent="0.3"/>
    <row r="95" spans="1:11" s="17" customFormat="1" ht="13.5" x14ac:dyDescent="0.3"/>
    <row r="96" spans="1:11" s="17" customFormat="1" ht="13.5" x14ac:dyDescent="0.3"/>
    <row r="97" s="17" customFormat="1" ht="13.5" x14ac:dyDescent="0.3"/>
    <row r="98" s="17" customFormat="1" ht="13.5" x14ac:dyDescent="0.3"/>
    <row r="99" s="17" customFormat="1" ht="13.5" x14ac:dyDescent="0.3"/>
    <row r="100" s="17" customFormat="1" ht="13.5" x14ac:dyDescent="0.3"/>
    <row r="101" s="17" customFormat="1" ht="13.5" x14ac:dyDescent="0.3"/>
    <row r="102" s="17" customFormat="1" ht="13.5" x14ac:dyDescent="0.3"/>
    <row r="103" s="17" customFormat="1" ht="13.5" x14ac:dyDescent="0.3"/>
    <row r="104" s="17" customFormat="1" ht="13.5" x14ac:dyDescent="0.3"/>
    <row r="105" s="17" customFormat="1" ht="13.5" x14ac:dyDescent="0.3"/>
    <row r="106" s="17" customFormat="1" ht="13.5" x14ac:dyDescent="0.3"/>
    <row r="107" s="17" customFormat="1" ht="13.5" x14ac:dyDescent="0.3"/>
    <row r="108" s="17" customFormat="1" ht="13.5" x14ac:dyDescent="0.3"/>
    <row r="109" s="17" customFormat="1" ht="13.5" x14ac:dyDescent="0.3"/>
    <row r="110" s="17" customFormat="1" ht="13.5" x14ac:dyDescent="0.3"/>
    <row r="111" s="17" customFormat="1" ht="13.5" x14ac:dyDescent="0.3"/>
    <row r="112" s="17" customFormat="1" ht="13.5" x14ac:dyDescent="0.3"/>
    <row r="113" spans="1:12" s="17" customFormat="1" ht="13.5" x14ac:dyDescent="0.3"/>
    <row r="114" spans="1:12" s="17" customFormat="1" ht="13.5" x14ac:dyDescent="0.3"/>
    <row r="115" spans="1:12" s="17" customFormat="1" ht="13.5" x14ac:dyDescent="0.3"/>
    <row r="116" spans="1:12" ht="13.5" customHeight="1" x14ac:dyDescent="0.3"/>
    <row r="117" spans="1:12" s="17" customFormat="1" ht="13.5" x14ac:dyDescent="0.3"/>
    <row r="118" spans="1:12" ht="18" x14ac:dyDescent="0.35">
      <c r="A118" s="82" t="s">
        <v>120</v>
      </c>
      <c r="B118" s="82"/>
      <c r="C118" s="82"/>
      <c r="D118" s="82"/>
      <c r="E118" s="82"/>
      <c r="F118" s="82"/>
      <c r="G118" s="82"/>
      <c r="H118" s="82"/>
      <c r="I118" s="82"/>
      <c r="J118" s="82"/>
      <c r="K118" s="82"/>
    </row>
    <row r="119" spans="1:12" ht="3" customHeight="1" x14ac:dyDescent="0.3"/>
    <row r="120" spans="1:12" s="17" customFormat="1" ht="24" customHeight="1" x14ac:dyDescent="0.3">
      <c r="A120" s="20" t="s">
        <v>0</v>
      </c>
      <c r="B120" s="20" t="s">
        <v>30</v>
      </c>
      <c r="C120" s="20" t="s">
        <v>19</v>
      </c>
      <c r="D120" s="20" t="s">
        <v>41</v>
      </c>
      <c r="E120" s="20" t="s">
        <v>19</v>
      </c>
      <c r="F120" s="20" t="s">
        <v>56</v>
      </c>
      <c r="G120" s="20" t="s">
        <v>19</v>
      </c>
      <c r="H120" s="21" t="s">
        <v>42</v>
      </c>
      <c r="I120" s="20" t="s">
        <v>19</v>
      </c>
      <c r="J120" s="21" t="s">
        <v>43</v>
      </c>
      <c r="K120" s="20" t="s">
        <v>19</v>
      </c>
    </row>
    <row r="121" spans="1:12" ht="12.75" customHeight="1" x14ac:dyDescent="0.35">
      <c r="A121" s="41">
        <v>44562</v>
      </c>
      <c r="B121" s="55">
        <f>SUM(D121,F121)</f>
        <v>83053</v>
      </c>
      <c r="C121" s="56">
        <f t="shared" ref="C121:C132" si="6">IF(B121&lt;&gt;0,B121/B180-100%,"")</f>
        <v>3.6258375235504792E-2</v>
      </c>
      <c r="D121" s="57">
        <v>55713</v>
      </c>
      <c r="E121" s="56">
        <f t="shared" ref="E121:E132" si="7">IF(D121&lt;&gt;"",D121/D180-100%,"")</f>
        <v>3.0805950266429738E-2</v>
      </c>
      <c r="F121" s="57">
        <v>27340</v>
      </c>
      <c r="G121" s="56">
        <f t="shared" ref="G121:G132" si="8">IF(F121&lt;&gt;"",F121/F180-100%,"")</f>
        <v>4.7549714548450028E-2</v>
      </c>
      <c r="H121" s="58">
        <v>1973.82</v>
      </c>
      <c r="I121" s="56">
        <f t="shared" ref="I121:I132" si="9">IF(H121&lt;&gt;"",H121/H180-100%,"")</f>
        <v>6.8032401019430866E-2</v>
      </c>
      <c r="J121" s="58">
        <v>1328.78</v>
      </c>
      <c r="K121" s="56">
        <f t="shared" ref="K121:K132" si="10">IF(J121&lt;&gt;"",J121/J180-100%,"")</f>
        <v>9.1095710438152899E-2</v>
      </c>
      <c r="L121" s="47"/>
    </row>
    <row r="122" spans="1:12" ht="12.75" customHeight="1" x14ac:dyDescent="0.35">
      <c r="A122" s="41">
        <v>44593</v>
      </c>
      <c r="B122" s="55">
        <f t="shared" ref="B122:B132" si="11">SUM(D122,F122)</f>
        <v>88098</v>
      </c>
      <c r="C122" s="56">
        <f t="shared" si="6"/>
        <v>5.4901632081232776E-2</v>
      </c>
      <c r="D122" s="57">
        <v>60543</v>
      </c>
      <c r="E122" s="56">
        <f t="shared" si="7"/>
        <v>5.8703179099779623E-2</v>
      </c>
      <c r="F122" s="57">
        <v>27555</v>
      </c>
      <c r="G122" s="56">
        <f t="shared" si="8"/>
        <v>4.6644129600790007E-2</v>
      </c>
      <c r="H122" s="58">
        <v>1755</v>
      </c>
      <c r="I122" s="56">
        <f t="shared" si="9"/>
        <v>8.6149275900482714E-2</v>
      </c>
      <c r="J122" s="58">
        <v>1338</v>
      </c>
      <c r="K122" s="56">
        <f t="shared" si="10"/>
        <v>8.1955282416205089E-2</v>
      </c>
      <c r="L122" s="47"/>
    </row>
    <row r="123" spans="1:12" ht="12.75" customHeight="1" x14ac:dyDescent="0.35">
      <c r="A123" s="41">
        <v>44621</v>
      </c>
      <c r="B123" s="55">
        <f t="shared" si="11"/>
        <v>96971</v>
      </c>
      <c r="C123" s="56">
        <f t="shared" si="6"/>
        <v>2.8248168216569391E-2</v>
      </c>
      <c r="D123" s="57">
        <v>69217</v>
      </c>
      <c r="E123" s="56">
        <f t="shared" si="7"/>
        <v>2.3148216582164372E-2</v>
      </c>
      <c r="F123" s="57">
        <v>27754</v>
      </c>
      <c r="G123" s="56">
        <f t="shared" si="8"/>
        <v>4.1191476590636267E-2</v>
      </c>
      <c r="H123" s="58">
        <v>2374.09</v>
      </c>
      <c r="I123" s="56">
        <f t="shared" si="9"/>
        <v>5.0036267780058097E-2</v>
      </c>
      <c r="J123" s="58">
        <v>1437.01</v>
      </c>
      <c r="K123" s="56">
        <f t="shared" si="10"/>
        <v>9.1322640420425927E-2</v>
      </c>
      <c r="L123" s="47"/>
    </row>
    <row r="124" spans="1:12" ht="12.75" customHeight="1" x14ac:dyDescent="0.35">
      <c r="A124" s="41">
        <v>44652</v>
      </c>
      <c r="B124" s="55">
        <f t="shared" si="11"/>
        <v>99479</v>
      </c>
      <c r="C124" s="56">
        <f t="shared" si="6"/>
        <v>1.1263482123796686E-2</v>
      </c>
      <c r="D124" s="57">
        <v>71724</v>
      </c>
      <c r="E124" s="56">
        <f t="shared" si="7"/>
        <v>2.3197965286900768E-3</v>
      </c>
      <c r="F124" s="57">
        <v>27755</v>
      </c>
      <c r="G124" s="56">
        <f t="shared" si="8"/>
        <v>3.5132211986722783E-2</v>
      </c>
      <c r="H124" s="58">
        <v>2276</v>
      </c>
      <c r="I124" s="56">
        <f t="shared" si="9"/>
        <v>-5.5750712176025896E-3</v>
      </c>
      <c r="J124" s="58">
        <v>1503</v>
      </c>
      <c r="K124" s="56">
        <f t="shared" si="10"/>
        <v>0.1236963104183022</v>
      </c>
      <c r="L124" s="47"/>
    </row>
    <row r="125" spans="1:12" ht="12.75" customHeight="1" x14ac:dyDescent="0.35">
      <c r="A125" s="41">
        <v>44682</v>
      </c>
      <c r="B125" s="55">
        <f t="shared" si="11"/>
        <v>100581</v>
      </c>
      <c r="C125" s="56">
        <f t="shared" si="6"/>
        <v>1.3768079423474244E-2</v>
      </c>
      <c r="D125" s="57">
        <v>72754</v>
      </c>
      <c r="E125" s="56">
        <f t="shared" si="7"/>
        <v>5.8063980977134388E-3</v>
      </c>
      <c r="F125" s="57">
        <v>27827</v>
      </c>
      <c r="G125" s="56">
        <f t="shared" si="8"/>
        <v>3.5192143149436417E-2</v>
      </c>
      <c r="H125" s="58">
        <v>2642.09</v>
      </c>
      <c r="I125" s="56">
        <f t="shared" si="9"/>
        <v>9.8111827367073579E-2</v>
      </c>
      <c r="J125" s="58">
        <v>1553.77</v>
      </c>
      <c r="K125" s="56">
        <f t="shared" si="10"/>
        <v>8.6567644302717461E-2</v>
      </c>
      <c r="L125" s="47"/>
    </row>
    <row r="126" spans="1:12" ht="12.75" customHeight="1" x14ac:dyDescent="0.35">
      <c r="A126" s="41">
        <v>44713</v>
      </c>
      <c r="B126" s="55">
        <f t="shared" si="11"/>
        <v>100672</v>
      </c>
      <c r="C126" s="56">
        <f t="shared" si="6"/>
        <v>1.2603224735714402E-2</v>
      </c>
      <c r="D126" s="57">
        <v>72770</v>
      </c>
      <c r="E126" s="56">
        <f t="shared" si="7"/>
        <v>4.8051696998150373E-3</v>
      </c>
      <c r="F126" s="57">
        <v>27902</v>
      </c>
      <c r="G126" s="56">
        <f t="shared" si="8"/>
        <v>3.3522243212208869E-2</v>
      </c>
      <c r="H126" s="58">
        <v>2768.3</v>
      </c>
      <c r="I126" s="56">
        <f t="shared" si="9"/>
        <v>6.844154891797305E-2</v>
      </c>
      <c r="J126" s="58">
        <v>2326.0300000000002</v>
      </c>
      <c r="K126" s="56">
        <f t="shared" si="10"/>
        <v>7.6780994088428312E-2</v>
      </c>
      <c r="L126" s="47"/>
    </row>
    <row r="127" spans="1:12" ht="12.75" customHeight="1" x14ac:dyDescent="0.35">
      <c r="A127" s="41">
        <v>44743</v>
      </c>
      <c r="B127" s="55">
        <f t="shared" si="11"/>
        <v>101543</v>
      </c>
      <c r="C127" s="56">
        <f t="shared" si="6"/>
        <v>9.1831562627335828E-3</v>
      </c>
      <c r="D127" s="57">
        <v>73243</v>
      </c>
      <c r="E127" s="56">
        <f t="shared" si="7"/>
        <v>1.8328796728173113E-3</v>
      </c>
      <c r="F127" s="57">
        <v>28300</v>
      </c>
      <c r="G127" s="56">
        <f t="shared" si="8"/>
        <v>2.8716830243547875E-2</v>
      </c>
      <c r="H127" s="58">
        <v>2609.7399999999998</v>
      </c>
      <c r="I127" s="56">
        <f t="shared" si="9"/>
        <v>-8.5365529346064228E-3</v>
      </c>
      <c r="J127" s="58">
        <v>1574.86</v>
      </c>
      <c r="K127" s="56">
        <f t="shared" si="10"/>
        <v>8.2021051474427509E-2</v>
      </c>
      <c r="L127" s="47"/>
    </row>
    <row r="128" spans="1:12" ht="12.75" customHeight="1" x14ac:dyDescent="0.35">
      <c r="A128" s="41">
        <v>44774</v>
      </c>
      <c r="B128" s="55">
        <f t="shared" si="11"/>
        <v>101738</v>
      </c>
      <c r="C128" s="56">
        <f t="shared" si="6"/>
        <v>9.5659594736736686E-3</v>
      </c>
      <c r="D128" s="57">
        <v>73521</v>
      </c>
      <c r="E128" s="56">
        <f t="shared" si="7"/>
        <v>2.0444044649794435E-3</v>
      </c>
      <c r="F128" s="57">
        <v>28217</v>
      </c>
      <c r="G128" s="56">
        <f t="shared" si="8"/>
        <v>2.9704776849249992E-2</v>
      </c>
      <c r="H128" s="58">
        <v>3071.6</v>
      </c>
      <c r="I128" s="56">
        <f t="shared" si="9"/>
        <v>9.2027375344413853E-2</v>
      </c>
      <c r="J128" s="58">
        <v>1534.58</v>
      </c>
      <c r="K128" s="56">
        <f t="shared" si="10"/>
        <v>8.4240647189741003E-2</v>
      </c>
      <c r="L128" s="47"/>
    </row>
    <row r="129" spans="1:12" ht="12.75" customHeight="1" x14ac:dyDescent="0.35">
      <c r="A129" s="41">
        <v>44805</v>
      </c>
      <c r="B129" s="55">
        <f t="shared" si="11"/>
        <v>101671</v>
      </c>
      <c r="C129" s="56">
        <f t="shared" si="6"/>
        <v>1.1028022513474234E-2</v>
      </c>
      <c r="D129" s="57">
        <v>73545</v>
      </c>
      <c r="E129" s="56">
        <f t="shared" si="7"/>
        <v>3.273992224268385E-3</v>
      </c>
      <c r="F129" s="57">
        <v>28126</v>
      </c>
      <c r="G129" s="56">
        <f t="shared" si="8"/>
        <v>3.1881718457643871E-2</v>
      </c>
      <c r="H129" s="58">
        <v>2694.33</v>
      </c>
      <c r="I129" s="56">
        <f t="shared" si="9"/>
        <v>3.5400678653913387E-2</v>
      </c>
      <c r="J129" s="58">
        <v>1493.11</v>
      </c>
      <c r="K129" s="56">
        <f t="shared" si="10"/>
        <v>7.8610695735719993E-2</v>
      </c>
      <c r="L129" s="47"/>
    </row>
    <row r="130" spans="1:12" ht="12.75" customHeight="1" x14ac:dyDescent="0.35">
      <c r="A130" s="41">
        <v>44835</v>
      </c>
      <c r="B130" s="55">
        <f t="shared" si="11"/>
        <v>100934</v>
      </c>
      <c r="C130" s="56">
        <f t="shared" si="6"/>
        <v>6.6823585733664093E-3</v>
      </c>
      <c r="D130" s="57">
        <v>72933</v>
      </c>
      <c r="E130" s="56">
        <f t="shared" si="7"/>
        <v>-1.0272846811307801E-3</v>
      </c>
      <c r="F130" s="57">
        <v>28001</v>
      </c>
      <c r="G130" s="56">
        <f t="shared" si="8"/>
        <v>2.7333431171118194E-2</v>
      </c>
      <c r="H130" s="58">
        <v>2812</v>
      </c>
      <c r="I130" s="56">
        <f t="shared" si="9"/>
        <v>9.0768037238169175E-2</v>
      </c>
      <c r="J130" s="58">
        <v>1615.2</v>
      </c>
      <c r="K130" s="56">
        <f t="shared" si="10"/>
        <v>6.9895607016056349E-2</v>
      </c>
      <c r="L130" s="47"/>
    </row>
    <row r="131" spans="1:12" ht="12.75" customHeight="1" x14ac:dyDescent="0.35">
      <c r="A131" s="41">
        <v>44866</v>
      </c>
      <c r="B131" s="55">
        <f t="shared" si="11"/>
        <v>99892</v>
      </c>
      <c r="C131" s="56">
        <f t="shared" si="6"/>
        <v>4.3939470112110968E-3</v>
      </c>
      <c r="D131" s="57">
        <v>71836</v>
      </c>
      <c r="E131" s="56">
        <f t="shared" si="7"/>
        <v>-5.3170866795901883E-3</v>
      </c>
      <c r="F131" s="57">
        <v>28056</v>
      </c>
      <c r="G131" s="56">
        <f t="shared" si="8"/>
        <v>3.0145033963649759E-2</v>
      </c>
      <c r="H131" s="58">
        <v>4223.6099999999997</v>
      </c>
      <c r="I131" s="56">
        <f t="shared" si="9"/>
        <v>4.8638059840455217E-2</v>
      </c>
      <c r="J131" s="58">
        <v>2356.39</v>
      </c>
      <c r="K131" s="56">
        <f t="shared" si="10"/>
        <v>6.4063544244350901E-2</v>
      </c>
      <c r="L131" s="47"/>
    </row>
    <row r="132" spans="1:12" ht="12.75" customHeight="1" x14ac:dyDescent="0.35">
      <c r="A132" s="41">
        <v>44896</v>
      </c>
      <c r="B132" s="55">
        <f t="shared" si="11"/>
        <v>86329</v>
      </c>
      <c r="C132" s="56">
        <f t="shared" si="6"/>
        <v>-1.6092818636669337E-2</v>
      </c>
      <c r="D132" s="57">
        <v>58617</v>
      </c>
      <c r="E132" s="56">
        <f t="shared" si="7"/>
        <v>-3.2914274401108723E-2</v>
      </c>
      <c r="F132" s="57">
        <v>27712</v>
      </c>
      <c r="G132" s="56">
        <f t="shared" si="8"/>
        <v>2.1489918537358488E-2</v>
      </c>
      <c r="H132" s="58">
        <v>2607.89</v>
      </c>
      <c r="I132" s="56">
        <f t="shared" si="9"/>
        <v>-1.4455017497184586E-2</v>
      </c>
      <c r="J132" s="58">
        <v>1545.55</v>
      </c>
      <c r="K132" s="56">
        <f t="shared" si="10"/>
        <v>5.5407980005599544E-2</v>
      </c>
      <c r="L132" s="47"/>
    </row>
    <row r="133" spans="1:12" ht="12.75" customHeight="1" x14ac:dyDescent="0.3">
      <c r="A133" s="23"/>
      <c r="B133" s="24"/>
      <c r="C133" s="25"/>
      <c r="D133" s="26"/>
      <c r="F133" s="26"/>
      <c r="G133" s="25"/>
      <c r="I133" s="25"/>
      <c r="K133" s="25"/>
      <c r="L133" s="47"/>
    </row>
    <row r="134" spans="1:12" ht="12.75" customHeight="1" x14ac:dyDescent="0.3">
      <c r="A134" s="80" t="s">
        <v>103</v>
      </c>
      <c r="B134" s="80"/>
      <c r="C134" s="80"/>
      <c r="D134" s="80"/>
      <c r="E134" s="80"/>
      <c r="F134" s="80"/>
      <c r="G134" s="80"/>
      <c r="H134" s="80"/>
      <c r="I134" s="80"/>
      <c r="J134" s="80"/>
      <c r="K134" s="80"/>
      <c r="L134" s="47"/>
    </row>
    <row r="135" spans="1:12" ht="12.75" customHeight="1" x14ac:dyDescent="0.3">
      <c r="A135" s="80"/>
      <c r="B135" s="80"/>
      <c r="C135" s="80"/>
      <c r="D135" s="80"/>
      <c r="E135" s="80"/>
      <c r="F135" s="80"/>
      <c r="G135" s="80"/>
      <c r="H135" s="80"/>
      <c r="I135" s="80"/>
      <c r="J135" s="80"/>
      <c r="K135" s="80"/>
    </row>
    <row r="136" spans="1:12" s="17" customFormat="1" ht="12.75" customHeight="1" x14ac:dyDescent="0.3">
      <c r="A136" s="27" t="s">
        <v>44</v>
      </c>
      <c r="C136" s="27"/>
      <c r="H136" s="28"/>
      <c r="J136" s="28"/>
    </row>
    <row r="137" spans="1:12" s="17" customFormat="1" ht="12.75" customHeight="1" x14ac:dyDescent="0.3">
      <c r="A137" s="27" t="s">
        <v>45</v>
      </c>
      <c r="F137" s="28"/>
      <c r="H137" s="28"/>
    </row>
    <row r="138" spans="1:12" s="17" customFormat="1" ht="12.75" customHeight="1" x14ac:dyDescent="0.3">
      <c r="A138" s="27" t="s">
        <v>46</v>
      </c>
      <c r="C138" s="27"/>
      <c r="G138" s="27"/>
      <c r="H138" s="28"/>
      <c r="J138" s="28"/>
    </row>
    <row r="139" spans="1:12" s="17" customFormat="1" ht="12.75" customHeight="1" x14ac:dyDescent="0.3">
      <c r="A139" s="27" t="s">
        <v>47</v>
      </c>
      <c r="B139" s="12"/>
      <c r="C139" s="12"/>
      <c r="D139" s="12"/>
      <c r="E139" s="12"/>
      <c r="F139" s="12"/>
      <c r="G139" s="12"/>
      <c r="H139" s="19"/>
      <c r="I139" s="12"/>
      <c r="J139" s="19"/>
      <c r="K139" s="12"/>
    </row>
    <row r="140" spans="1:12" s="17" customFormat="1" ht="12.75" customHeight="1" x14ac:dyDescent="0.3">
      <c r="A140" s="12"/>
      <c r="B140" s="12"/>
      <c r="C140" s="12"/>
      <c r="D140" s="12"/>
      <c r="E140" s="12"/>
      <c r="F140" s="12"/>
      <c r="G140" s="12"/>
      <c r="H140" s="19"/>
      <c r="I140" s="12"/>
      <c r="J140" s="19"/>
      <c r="K140" s="12"/>
    </row>
    <row r="141" spans="1:12" s="17" customFormat="1" ht="12.75" customHeight="1" x14ac:dyDescent="0.3">
      <c r="A141" s="17" t="s">
        <v>35</v>
      </c>
      <c r="B141" s="12"/>
      <c r="C141" s="12"/>
      <c r="D141" s="12"/>
      <c r="E141" s="12"/>
      <c r="F141" s="12"/>
      <c r="G141" s="12"/>
      <c r="H141" s="19"/>
      <c r="I141" s="12"/>
      <c r="J141" s="19"/>
      <c r="K141" s="12"/>
    </row>
    <row r="142" spans="1:12" s="17" customFormat="1" ht="13.5" x14ac:dyDescent="0.3"/>
    <row r="143" spans="1:12" s="17" customFormat="1" ht="13.5" x14ac:dyDescent="0.3"/>
    <row r="144" spans="1:12" s="17" customFormat="1" ht="13.5" x14ac:dyDescent="0.3"/>
    <row r="145" s="17" customFormat="1" ht="13.5" x14ac:dyDescent="0.3"/>
    <row r="146" s="17" customFormat="1" ht="13.5" x14ac:dyDescent="0.3"/>
    <row r="147" s="17" customFormat="1" ht="13.5" x14ac:dyDescent="0.3"/>
    <row r="148" s="17" customFormat="1" ht="13.5" x14ac:dyDescent="0.3"/>
    <row r="149" s="17" customFormat="1" ht="13.5" x14ac:dyDescent="0.3"/>
    <row r="150" s="17" customFormat="1" ht="13.5" x14ac:dyDescent="0.3"/>
    <row r="151" s="17" customFormat="1" ht="13.5" x14ac:dyDescent="0.3"/>
    <row r="152" s="17" customFormat="1" ht="13.5" x14ac:dyDescent="0.3"/>
    <row r="153" s="17" customFormat="1" ht="13.5" x14ac:dyDescent="0.3"/>
    <row r="154" s="17" customFormat="1" ht="13.5" x14ac:dyDescent="0.3"/>
    <row r="155" s="17" customFormat="1" ht="13.5" x14ac:dyDescent="0.3"/>
    <row r="156" s="17" customFormat="1" ht="13.5" x14ac:dyDescent="0.3"/>
    <row r="157" s="17" customFormat="1" ht="13.5" x14ac:dyDescent="0.3"/>
    <row r="158" s="17" customFormat="1" ht="13.5" x14ac:dyDescent="0.3"/>
    <row r="159" s="17" customFormat="1" ht="13.5" x14ac:dyDescent="0.3"/>
    <row r="160" s="17" customFormat="1" ht="13.5" x14ac:dyDescent="0.3"/>
    <row r="161" s="17" customFormat="1" ht="13.5" x14ac:dyDescent="0.3"/>
    <row r="162" s="17" customFormat="1" ht="13.5" x14ac:dyDescent="0.3"/>
    <row r="163" s="17" customFormat="1" ht="13.5" x14ac:dyDescent="0.3"/>
    <row r="164" s="17" customFormat="1" ht="13.5" x14ac:dyDescent="0.3"/>
    <row r="165" s="17" customFormat="1" ht="13.5" x14ac:dyDescent="0.3"/>
    <row r="166" s="17" customFormat="1" ht="13.5" x14ac:dyDescent="0.3"/>
    <row r="167" s="17" customFormat="1" ht="13.5" x14ac:dyDescent="0.3"/>
    <row r="168" s="17" customFormat="1" ht="13.5" x14ac:dyDescent="0.3"/>
    <row r="169" s="17" customFormat="1" ht="13.5" x14ac:dyDescent="0.3"/>
    <row r="170" s="17" customFormat="1" ht="13.5" x14ac:dyDescent="0.3"/>
    <row r="171" s="17" customFormat="1" ht="13.5" x14ac:dyDescent="0.3"/>
    <row r="172" s="17" customFormat="1" ht="13.5" x14ac:dyDescent="0.3"/>
    <row r="173" s="17" customFormat="1" ht="13.5" x14ac:dyDescent="0.3"/>
    <row r="174" s="17" customFormat="1" ht="13.5" x14ac:dyDescent="0.3"/>
    <row r="175" ht="13.5" customHeight="1" x14ac:dyDescent="0.3"/>
    <row r="176" s="17" customFormat="1" ht="13.5" x14ac:dyDescent="0.3"/>
    <row r="177" spans="1:12" ht="18" x14ac:dyDescent="0.35">
      <c r="A177" s="82" t="s">
        <v>116</v>
      </c>
      <c r="B177" s="82"/>
      <c r="C177" s="82"/>
      <c r="D177" s="82"/>
      <c r="E177" s="82"/>
      <c r="F177" s="82"/>
      <c r="G177" s="82"/>
      <c r="H177" s="82"/>
      <c r="I177" s="82"/>
      <c r="J177" s="82"/>
      <c r="K177" s="82"/>
    </row>
    <row r="178" spans="1:12" ht="3" customHeight="1" x14ac:dyDescent="0.3"/>
    <row r="179" spans="1:12" s="17" customFormat="1" ht="24" customHeight="1" x14ac:dyDescent="0.3">
      <c r="A179" s="20" t="s">
        <v>0</v>
      </c>
      <c r="B179" s="20" t="s">
        <v>30</v>
      </c>
      <c r="C179" s="20" t="s">
        <v>19</v>
      </c>
      <c r="D179" s="20" t="s">
        <v>41</v>
      </c>
      <c r="E179" s="20" t="s">
        <v>19</v>
      </c>
      <c r="F179" s="20" t="s">
        <v>56</v>
      </c>
      <c r="G179" s="20" t="s">
        <v>19</v>
      </c>
      <c r="H179" s="21" t="s">
        <v>42</v>
      </c>
      <c r="I179" s="20" t="s">
        <v>19</v>
      </c>
      <c r="J179" s="21" t="s">
        <v>43</v>
      </c>
      <c r="K179" s="20" t="s">
        <v>19</v>
      </c>
    </row>
    <row r="180" spans="1:12" ht="12.75" customHeight="1" x14ac:dyDescent="0.35">
      <c r="A180" s="41">
        <v>44197</v>
      </c>
      <c r="B180" s="55">
        <f>SUM(D180,F180)</f>
        <v>80147</v>
      </c>
      <c r="C180" s="56">
        <f t="shared" ref="C180:C191" si="12">IF(B180&lt;&gt;0,B180/B239-100%,"")</f>
        <v>6.2524325478034992E-3</v>
      </c>
      <c r="D180" s="57">
        <v>54048</v>
      </c>
      <c r="E180" s="56">
        <f t="shared" ref="E180:E191" si="13">IF(D180&lt;&gt;"",D180/D239-100%,"")</f>
        <v>-5.5748744273333983E-3</v>
      </c>
      <c r="F180" s="57">
        <v>26099</v>
      </c>
      <c r="G180" s="56">
        <f t="shared" ref="G180:G191" si="14">IF(F180&lt;&gt;"",F180/F239-100%,"")</f>
        <v>3.1662582022294217E-2</v>
      </c>
      <c r="H180" s="58">
        <v>1848.09</v>
      </c>
      <c r="I180" s="56">
        <f t="shared" ref="I180:I191" si="15">IF(H180&lt;&gt;"",H180/H239-100%,"")</f>
        <v>-4.3713811142675363E-2</v>
      </c>
      <c r="J180" s="58">
        <v>1217.8399999999999</v>
      </c>
      <c r="K180" s="56">
        <f t="shared" ref="K180:K191" si="16">IF(J180&lt;&gt;"",J180/J239-100%,"")</f>
        <v>1.6611850343088763E-2</v>
      </c>
      <c r="L180" s="47"/>
    </row>
    <row r="181" spans="1:12" ht="12.75" customHeight="1" x14ac:dyDescent="0.35">
      <c r="A181" s="41">
        <v>44228</v>
      </c>
      <c r="B181" s="55">
        <f t="shared" ref="B181:B191" si="17">SUM(D181,F181)</f>
        <v>83513</v>
      </c>
      <c r="C181" s="56">
        <f t="shared" si="12"/>
        <v>3.0821072380764258E-2</v>
      </c>
      <c r="D181" s="57">
        <v>57186</v>
      </c>
      <c r="E181" s="56">
        <f t="shared" si="13"/>
        <v>2.9525078313469955E-2</v>
      </c>
      <c r="F181" s="57">
        <v>26327</v>
      </c>
      <c r="G181" s="56">
        <f t="shared" si="14"/>
        <v>3.3647428347074904E-2</v>
      </c>
      <c r="H181" s="58">
        <v>1615.8</v>
      </c>
      <c r="I181" s="56">
        <f t="shared" si="15"/>
        <v>1.5843078083741968E-2</v>
      </c>
      <c r="J181" s="58">
        <v>1236.6500000000001</v>
      </c>
      <c r="K181" s="56">
        <f t="shared" si="16"/>
        <v>4.3833142008238291E-2</v>
      </c>
      <c r="L181" s="47"/>
    </row>
    <row r="182" spans="1:12" ht="12.75" customHeight="1" x14ac:dyDescent="0.35">
      <c r="A182" s="41">
        <v>44256</v>
      </c>
      <c r="B182" s="55">
        <f t="shared" si="17"/>
        <v>94307</v>
      </c>
      <c r="C182" s="56">
        <f t="shared" si="12"/>
        <v>0.16372363923542976</v>
      </c>
      <c r="D182" s="57">
        <v>67651</v>
      </c>
      <c r="E182" s="56">
        <f t="shared" si="13"/>
        <v>0.21975010367271874</v>
      </c>
      <c r="F182" s="57">
        <v>26656</v>
      </c>
      <c r="G182" s="56">
        <f t="shared" si="14"/>
        <v>4.2227087894901372E-2</v>
      </c>
      <c r="H182" s="58">
        <v>2260.96</v>
      </c>
      <c r="I182" s="56">
        <f t="shared" si="15"/>
        <v>0.17690906251626681</v>
      </c>
      <c r="J182" s="58">
        <v>1316.76</v>
      </c>
      <c r="K182" s="56">
        <f t="shared" si="16"/>
        <v>7.2088062399244368E-2</v>
      </c>
      <c r="L182" s="47"/>
    </row>
    <row r="183" spans="1:12" ht="12.75" customHeight="1" x14ac:dyDescent="0.35">
      <c r="A183" s="41">
        <v>44287</v>
      </c>
      <c r="B183" s="55">
        <f t="shared" si="17"/>
        <v>98371</v>
      </c>
      <c r="C183" s="56">
        <f t="shared" si="12"/>
        <v>9.0176651816388453E-2</v>
      </c>
      <c r="D183" s="57">
        <v>71558</v>
      </c>
      <c r="E183" s="56">
        <f t="shared" si="13"/>
        <v>0.10604819388843367</v>
      </c>
      <c r="F183" s="57">
        <v>26813</v>
      </c>
      <c r="G183" s="56">
        <f t="shared" si="14"/>
        <v>4.9966714962603298E-2</v>
      </c>
      <c r="H183" s="58">
        <v>2288.7600000000002</v>
      </c>
      <c r="I183" s="56">
        <f t="shared" si="15"/>
        <v>0.23415223346202807</v>
      </c>
      <c r="J183" s="58">
        <v>1337.55</v>
      </c>
      <c r="K183" s="56">
        <f t="shared" si="16"/>
        <v>0.18567667473339888</v>
      </c>
      <c r="L183" s="47"/>
    </row>
    <row r="184" spans="1:12" ht="12.75" customHeight="1" x14ac:dyDescent="0.35">
      <c r="A184" s="41">
        <v>44317</v>
      </c>
      <c r="B184" s="55">
        <f t="shared" si="17"/>
        <v>99215</v>
      </c>
      <c r="C184" s="56">
        <f t="shared" si="12"/>
        <v>6.0533179408243543E-2</v>
      </c>
      <c r="D184" s="57">
        <v>72334</v>
      </c>
      <c r="E184" s="56">
        <f t="shared" si="13"/>
        <v>6.4690384020960057E-2</v>
      </c>
      <c r="F184" s="57">
        <v>26881</v>
      </c>
      <c r="G184" s="56">
        <f t="shared" si="14"/>
        <v>4.95061101784251E-2</v>
      </c>
      <c r="H184" s="58">
        <v>2406.0300000000002</v>
      </c>
      <c r="I184" s="56">
        <f t="shared" si="15"/>
        <v>0.14991755681410868</v>
      </c>
      <c r="J184" s="58">
        <v>1429.98</v>
      </c>
      <c r="K184" s="56">
        <f t="shared" si="16"/>
        <v>9.0364247752521942E-2</v>
      </c>
      <c r="L184" s="47"/>
    </row>
    <row r="185" spans="1:12" ht="12.75" customHeight="1" x14ac:dyDescent="0.35">
      <c r="A185" s="41">
        <v>44348</v>
      </c>
      <c r="B185" s="55">
        <f t="shared" si="17"/>
        <v>99419</v>
      </c>
      <c r="C185" s="56">
        <f t="shared" si="12"/>
        <v>4.1833024196506141E-2</v>
      </c>
      <c r="D185" s="57">
        <v>72422</v>
      </c>
      <c r="E185" s="56">
        <f t="shared" si="13"/>
        <v>4.0815153344255783E-2</v>
      </c>
      <c r="F185" s="57">
        <v>26997</v>
      </c>
      <c r="G185" s="56">
        <f t="shared" si="14"/>
        <v>4.4573418456181013E-2</v>
      </c>
      <c r="H185" s="58">
        <v>2590.9699999999998</v>
      </c>
      <c r="I185" s="56">
        <f t="shared" si="15"/>
        <v>9.5246549574112604E-2</v>
      </c>
      <c r="J185" s="58">
        <v>2160.17</v>
      </c>
      <c r="K185" s="56">
        <f t="shared" si="16"/>
        <v>7.0647244539385312E-2</v>
      </c>
      <c r="L185" s="47"/>
    </row>
    <row r="186" spans="1:12" ht="12.75" customHeight="1" x14ac:dyDescent="0.35">
      <c r="A186" s="41">
        <v>44378</v>
      </c>
      <c r="B186" s="55">
        <f t="shared" si="17"/>
        <v>100619</v>
      </c>
      <c r="C186" s="56">
        <f t="shared" si="12"/>
        <v>2.822485872242142E-2</v>
      </c>
      <c r="D186" s="57">
        <v>73109</v>
      </c>
      <c r="E186" s="56">
        <f t="shared" si="13"/>
        <v>2.5155998036878735E-2</v>
      </c>
      <c r="F186" s="57">
        <v>27510</v>
      </c>
      <c r="G186" s="56">
        <f t="shared" si="14"/>
        <v>3.6470499585562477E-2</v>
      </c>
      <c r="H186" s="58">
        <v>2632.21</v>
      </c>
      <c r="I186" s="56">
        <f t="shared" si="15"/>
        <v>2.6919370632917383E-2</v>
      </c>
      <c r="J186" s="58">
        <v>1455.48</v>
      </c>
      <c r="K186" s="56">
        <f t="shared" si="16"/>
        <v>5.8723404255319078E-2</v>
      </c>
      <c r="L186" s="47"/>
    </row>
    <row r="187" spans="1:12" ht="12.75" customHeight="1" x14ac:dyDescent="0.35">
      <c r="A187" s="41">
        <v>44409</v>
      </c>
      <c r="B187" s="55">
        <f t="shared" si="17"/>
        <v>100774</v>
      </c>
      <c r="C187" s="56">
        <f t="shared" si="12"/>
        <v>2.8064841924854367E-2</v>
      </c>
      <c r="D187" s="57">
        <v>73371</v>
      </c>
      <c r="E187" s="56">
        <f t="shared" si="13"/>
        <v>2.6785339434904909E-2</v>
      </c>
      <c r="F187" s="57">
        <v>27403</v>
      </c>
      <c r="G187" s="56">
        <f t="shared" si="14"/>
        <v>3.150643679891596E-2</v>
      </c>
      <c r="H187" s="58">
        <v>2812.75</v>
      </c>
      <c r="I187" s="56">
        <f t="shared" si="15"/>
        <v>0.11148651318649194</v>
      </c>
      <c r="J187" s="58">
        <v>1415.35</v>
      </c>
      <c r="K187" s="56">
        <f t="shared" si="16"/>
        <v>7.1715228979888357E-2</v>
      </c>
      <c r="L187" s="47"/>
    </row>
    <row r="188" spans="1:12" ht="12.75" customHeight="1" x14ac:dyDescent="0.35">
      <c r="A188" s="41">
        <v>44440</v>
      </c>
      <c r="B188" s="55">
        <f t="shared" si="17"/>
        <v>100562</v>
      </c>
      <c r="C188" s="56">
        <f t="shared" si="12"/>
        <v>2.5661424229443286E-2</v>
      </c>
      <c r="D188" s="57">
        <v>73305</v>
      </c>
      <c r="E188" s="56">
        <f t="shared" si="13"/>
        <v>2.2285132553307108E-2</v>
      </c>
      <c r="F188" s="57">
        <v>27257</v>
      </c>
      <c r="G188" s="56">
        <f t="shared" si="14"/>
        <v>3.4853259425186911E-2</v>
      </c>
      <c r="H188" s="58">
        <v>2602.21</v>
      </c>
      <c r="I188" s="56">
        <f t="shared" si="15"/>
        <v>5.6850903449312318E-2</v>
      </c>
      <c r="J188" s="58">
        <v>1384.29</v>
      </c>
      <c r="K188" s="56">
        <f t="shared" si="16"/>
        <v>-4.520529993171607E-2</v>
      </c>
      <c r="L188" s="47"/>
    </row>
    <row r="189" spans="1:12" ht="12.75" customHeight="1" x14ac:dyDescent="0.35">
      <c r="A189" s="41">
        <v>44470</v>
      </c>
      <c r="B189" s="55">
        <f t="shared" si="17"/>
        <v>100264</v>
      </c>
      <c r="C189" s="56">
        <f t="shared" si="12"/>
        <v>2.8359265223232955E-2</v>
      </c>
      <c r="D189" s="57">
        <v>73008</v>
      </c>
      <c r="E189" s="56">
        <f t="shared" si="13"/>
        <v>2.6185958254269392E-2</v>
      </c>
      <c r="F189" s="57">
        <v>27256</v>
      </c>
      <c r="G189" s="56">
        <f t="shared" si="14"/>
        <v>3.4226303407452363E-2</v>
      </c>
      <c r="H189" s="58">
        <v>2578</v>
      </c>
      <c r="I189" s="56">
        <f t="shared" si="15"/>
        <v>1.0461292434083003E-2</v>
      </c>
      <c r="J189" s="58">
        <v>1509.68</v>
      </c>
      <c r="K189" s="56">
        <f t="shared" si="16"/>
        <v>7.3962623869788136E-2</v>
      </c>
      <c r="L189" s="47"/>
    </row>
    <row r="190" spans="1:12" ht="12.75" customHeight="1" x14ac:dyDescent="0.35">
      <c r="A190" s="41">
        <v>44501</v>
      </c>
      <c r="B190" s="55">
        <f t="shared" si="17"/>
        <v>99455</v>
      </c>
      <c r="C190" s="56">
        <f t="shared" si="12"/>
        <v>2.9714759020551762E-2</v>
      </c>
      <c r="D190" s="57">
        <v>72220</v>
      </c>
      <c r="E190" s="56">
        <f t="shared" si="13"/>
        <v>2.7326135506906324E-2</v>
      </c>
      <c r="F190" s="57">
        <v>27235</v>
      </c>
      <c r="G190" s="56">
        <f t="shared" si="14"/>
        <v>3.6102868447082104E-2</v>
      </c>
      <c r="H190" s="58">
        <v>4027.71</v>
      </c>
      <c r="I190" s="56">
        <f t="shared" si="15"/>
        <v>8.1517025452924496E-2</v>
      </c>
      <c r="J190" s="58">
        <v>2214.52</v>
      </c>
      <c r="K190" s="56">
        <f t="shared" si="16"/>
        <v>4.5319587823517304E-2</v>
      </c>
      <c r="L190" s="47"/>
    </row>
    <row r="191" spans="1:12" ht="12.75" customHeight="1" x14ac:dyDescent="0.35">
      <c r="A191" s="41">
        <v>44531</v>
      </c>
      <c r="B191" s="55">
        <f t="shared" si="17"/>
        <v>87741</v>
      </c>
      <c r="C191" s="56">
        <f t="shared" si="12"/>
        <v>2.5862572928480487E-2</v>
      </c>
      <c r="D191" s="57">
        <v>60612</v>
      </c>
      <c r="E191" s="56">
        <f t="shared" si="13"/>
        <v>1.8654835131592273E-2</v>
      </c>
      <c r="F191" s="57">
        <v>27129</v>
      </c>
      <c r="G191" s="56">
        <f t="shared" si="14"/>
        <v>4.2340646251969094E-2</v>
      </c>
      <c r="H191" s="58">
        <v>2646.14</v>
      </c>
      <c r="I191" s="56">
        <f t="shared" si="15"/>
        <v>4.6765720434190916E-2</v>
      </c>
      <c r="J191" s="58">
        <v>1464.41</v>
      </c>
      <c r="K191" s="56">
        <f t="shared" si="16"/>
        <v>7.2011068489941765E-2</v>
      </c>
      <c r="L191" s="47"/>
    </row>
    <row r="192" spans="1:12" ht="12.75" customHeight="1" x14ac:dyDescent="0.3">
      <c r="A192" s="23"/>
      <c r="B192" s="24"/>
      <c r="C192" s="25"/>
      <c r="D192" s="26"/>
      <c r="F192" s="26"/>
      <c r="G192" s="25"/>
      <c r="I192" s="25"/>
      <c r="K192" s="25"/>
      <c r="L192" s="47"/>
    </row>
    <row r="193" spans="1:12" ht="12.75" customHeight="1" x14ac:dyDescent="0.3">
      <c r="A193" s="80" t="s">
        <v>103</v>
      </c>
      <c r="B193" s="80"/>
      <c r="C193" s="80"/>
      <c r="D193" s="80"/>
      <c r="E193" s="80"/>
      <c r="F193" s="80"/>
      <c r="G193" s="80"/>
      <c r="H193" s="80"/>
      <c r="I193" s="80"/>
      <c r="J193" s="80"/>
      <c r="K193" s="80"/>
      <c r="L193" s="47"/>
    </row>
    <row r="194" spans="1:12" ht="12.75" customHeight="1" x14ac:dyDescent="0.3">
      <c r="A194" s="80"/>
      <c r="B194" s="80"/>
      <c r="C194" s="80"/>
      <c r="D194" s="80"/>
      <c r="E194" s="80"/>
      <c r="F194" s="80"/>
      <c r="G194" s="80"/>
      <c r="H194" s="80"/>
      <c r="I194" s="80"/>
      <c r="J194" s="80"/>
      <c r="K194" s="80"/>
    </row>
    <row r="195" spans="1:12" s="17" customFormat="1" ht="12.75" customHeight="1" x14ac:dyDescent="0.3">
      <c r="A195" s="27" t="s">
        <v>44</v>
      </c>
      <c r="C195" s="27"/>
      <c r="H195" s="28"/>
      <c r="J195" s="28"/>
    </row>
    <row r="196" spans="1:12" s="17" customFormat="1" ht="12.75" customHeight="1" x14ac:dyDescent="0.3">
      <c r="A196" s="27" t="s">
        <v>45</v>
      </c>
      <c r="F196" s="28"/>
      <c r="H196" s="28"/>
    </row>
    <row r="197" spans="1:12" s="17" customFormat="1" ht="12.75" customHeight="1" x14ac:dyDescent="0.3">
      <c r="A197" s="27" t="s">
        <v>46</v>
      </c>
      <c r="C197" s="27"/>
      <c r="G197" s="27"/>
      <c r="H197" s="28"/>
      <c r="J197" s="28"/>
    </row>
    <row r="198" spans="1:12" s="17" customFormat="1" ht="12.75" customHeight="1" x14ac:dyDescent="0.3">
      <c r="A198" s="27" t="s">
        <v>47</v>
      </c>
      <c r="B198" s="12"/>
      <c r="C198" s="12"/>
      <c r="D198" s="12"/>
      <c r="E198" s="12"/>
      <c r="F198" s="12"/>
      <c r="G198" s="12"/>
      <c r="H198" s="19"/>
      <c r="I198" s="12"/>
      <c r="J198" s="19"/>
      <c r="K198" s="12"/>
    </row>
    <row r="199" spans="1:12" s="17" customFormat="1" ht="12.75" customHeight="1" x14ac:dyDescent="0.3">
      <c r="A199" s="12"/>
      <c r="B199" s="12"/>
      <c r="C199" s="12"/>
      <c r="D199" s="12"/>
      <c r="E199" s="12"/>
      <c r="F199" s="12"/>
      <c r="G199" s="12"/>
      <c r="H199" s="19"/>
      <c r="I199" s="12"/>
      <c r="J199" s="19"/>
      <c r="K199" s="12"/>
    </row>
    <row r="200" spans="1:12" s="17" customFormat="1" ht="12.75" customHeight="1" x14ac:dyDescent="0.3">
      <c r="A200" s="17" t="s">
        <v>35</v>
      </c>
      <c r="B200" s="12"/>
      <c r="C200" s="12"/>
      <c r="D200" s="12"/>
      <c r="E200" s="12"/>
      <c r="F200" s="12"/>
      <c r="G200" s="12"/>
      <c r="H200" s="19"/>
      <c r="I200" s="12"/>
      <c r="J200" s="19"/>
      <c r="K200" s="12"/>
    </row>
    <row r="201" spans="1:12" s="17" customFormat="1" ht="13.5" x14ac:dyDescent="0.3"/>
    <row r="202" spans="1:12" s="17" customFormat="1" ht="13.5" x14ac:dyDescent="0.3"/>
    <row r="203" spans="1:12" s="17" customFormat="1" ht="13.5" x14ac:dyDescent="0.3"/>
    <row r="204" spans="1:12" s="17" customFormat="1" ht="13.5" x14ac:dyDescent="0.3"/>
    <row r="205" spans="1:12" s="17" customFormat="1" ht="13.5" x14ac:dyDescent="0.3"/>
    <row r="206" spans="1:12" s="17" customFormat="1" ht="13.5" x14ac:dyDescent="0.3"/>
    <row r="207" spans="1:12" s="17" customFormat="1" ht="13.5" x14ac:dyDescent="0.3"/>
    <row r="208" spans="1:12" s="17" customFormat="1" ht="13.5" x14ac:dyDescent="0.3"/>
    <row r="209" s="17" customFormat="1" ht="13.5" x14ac:dyDescent="0.3"/>
    <row r="210" s="17" customFormat="1" ht="13.5" x14ac:dyDescent="0.3"/>
    <row r="211" s="17" customFormat="1" ht="13.5" x14ac:dyDescent="0.3"/>
    <row r="212" s="17" customFormat="1" ht="13.5" x14ac:dyDescent="0.3"/>
    <row r="213" s="17" customFormat="1" ht="13.5" x14ac:dyDescent="0.3"/>
    <row r="214" s="17" customFormat="1" ht="13.5" x14ac:dyDescent="0.3"/>
    <row r="215" s="17" customFormat="1" ht="13.5" x14ac:dyDescent="0.3"/>
    <row r="216" s="17" customFormat="1" ht="13.5" x14ac:dyDescent="0.3"/>
    <row r="217" s="17" customFormat="1" ht="13.5" x14ac:dyDescent="0.3"/>
    <row r="218" s="17" customFormat="1" ht="13.5" x14ac:dyDescent="0.3"/>
    <row r="219" s="17" customFormat="1" ht="13.5" x14ac:dyDescent="0.3"/>
    <row r="220" s="17" customFormat="1" ht="13.5" x14ac:dyDescent="0.3"/>
    <row r="221" s="17" customFormat="1" ht="13.5" x14ac:dyDescent="0.3"/>
    <row r="222" s="17" customFormat="1" ht="13.5" x14ac:dyDescent="0.3"/>
    <row r="223" s="17" customFormat="1" ht="13.5" x14ac:dyDescent="0.3"/>
    <row r="224" s="17" customFormat="1" ht="13.5" x14ac:dyDescent="0.3"/>
    <row r="225" spans="1:12" s="17" customFormat="1" ht="13.5" x14ac:dyDescent="0.3"/>
    <row r="226" spans="1:12" s="17" customFormat="1" ht="13.5" x14ac:dyDescent="0.3"/>
    <row r="227" spans="1:12" s="17" customFormat="1" ht="13.5" x14ac:dyDescent="0.3"/>
    <row r="228" spans="1:12" s="17" customFormat="1" ht="13.5" x14ac:dyDescent="0.3"/>
    <row r="229" spans="1:12" s="17" customFormat="1" ht="13.5" x14ac:dyDescent="0.3"/>
    <row r="230" spans="1:12" s="17" customFormat="1" ht="13.5" x14ac:dyDescent="0.3"/>
    <row r="231" spans="1:12" s="17" customFormat="1" ht="13.5" x14ac:dyDescent="0.3"/>
    <row r="232" spans="1:12" s="17" customFormat="1" ht="13.5" x14ac:dyDescent="0.3"/>
    <row r="233" spans="1:12" s="17" customFormat="1" ht="13.5" x14ac:dyDescent="0.3"/>
    <row r="234" spans="1:12" ht="13.5" customHeight="1" x14ac:dyDescent="0.3"/>
    <row r="235" spans="1:12" s="17" customFormat="1" ht="13.5" x14ac:dyDescent="0.3"/>
    <row r="236" spans="1:12" ht="18" x14ac:dyDescent="0.35">
      <c r="A236" s="82" t="s">
        <v>109</v>
      </c>
      <c r="B236" s="82"/>
      <c r="C236" s="82"/>
      <c r="D236" s="82"/>
      <c r="E236" s="82"/>
      <c r="F236" s="82"/>
      <c r="G236" s="82"/>
      <c r="H236" s="82"/>
      <c r="I236" s="82"/>
      <c r="J236" s="82"/>
      <c r="K236" s="82"/>
    </row>
    <row r="237" spans="1:12" ht="3" customHeight="1" x14ac:dyDescent="0.3"/>
    <row r="238" spans="1:12" s="17" customFormat="1" ht="24" customHeight="1" x14ac:dyDescent="0.3">
      <c r="A238" s="20" t="s">
        <v>0</v>
      </c>
      <c r="B238" s="20" t="s">
        <v>30</v>
      </c>
      <c r="C238" s="20" t="s">
        <v>19</v>
      </c>
      <c r="D238" s="20" t="s">
        <v>41</v>
      </c>
      <c r="E238" s="20" t="s">
        <v>19</v>
      </c>
      <c r="F238" s="20" t="s">
        <v>56</v>
      </c>
      <c r="G238" s="20" t="s">
        <v>19</v>
      </c>
      <c r="H238" s="21" t="s">
        <v>42</v>
      </c>
      <c r="I238" s="20" t="s">
        <v>19</v>
      </c>
      <c r="J238" s="21" t="s">
        <v>43</v>
      </c>
      <c r="K238" s="20" t="s">
        <v>19</v>
      </c>
    </row>
    <row r="239" spans="1:12" ht="12.75" customHeight="1" x14ac:dyDescent="0.35">
      <c r="A239" s="41">
        <v>43831</v>
      </c>
      <c r="B239" s="55">
        <f>SUM(D239,F239)</f>
        <v>79649</v>
      </c>
      <c r="C239" s="56">
        <f t="shared" ref="C239:C250" si="18">IF(B239&lt;&gt;0,B239/B298-100%,"")</f>
        <v>6.6508663399480472E-2</v>
      </c>
      <c r="D239" s="57">
        <v>54351</v>
      </c>
      <c r="E239" s="56">
        <f t="shared" ref="E239:E250" si="19">IF(D239&lt;&gt;"",D239/D298-100%,"")</f>
        <v>7.171589699096903E-2</v>
      </c>
      <c r="F239" s="57">
        <v>25298</v>
      </c>
      <c r="G239" s="56">
        <f t="shared" ref="G239:G250" si="20">IF(F239&lt;&gt;"",F239/F298-100%,"")</f>
        <v>5.5490654205607504E-2</v>
      </c>
      <c r="H239" s="58">
        <v>1932.57</v>
      </c>
      <c r="I239" s="56">
        <f t="shared" ref="I239:I250" si="21">IF(H239&lt;&gt;"",H239/H298-100%,"")</f>
        <v>7.9780755176613871E-2</v>
      </c>
      <c r="J239" s="58">
        <v>1197.94</v>
      </c>
      <c r="K239" s="56">
        <f t="shared" ref="K239:K250" si="22">IF(J239&lt;&gt;"",J239/J298-100%,"")</f>
        <v>8.5257693666597412E-2</v>
      </c>
      <c r="L239" s="47"/>
    </row>
    <row r="240" spans="1:12" ht="12.75" customHeight="1" x14ac:dyDescent="0.35">
      <c r="A240" s="41">
        <v>43862</v>
      </c>
      <c r="B240" s="55">
        <f t="shared" ref="B240:B250" si="23">SUM(D240,F240)</f>
        <v>81016</v>
      </c>
      <c r="C240" s="56">
        <f t="shared" si="18"/>
        <v>5.0409708536458764E-2</v>
      </c>
      <c r="D240" s="57">
        <v>55546</v>
      </c>
      <c r="E240" s="56">
        <f t="shared" si="19"/>
        <v>4.9959359582632423E-2</v>
      </c>
      <c r="F240" s="57">
        <v>25470</v>
      </c>
      <c r="G240" s="56">
        <f t="shared" si="20"/>
        <v>5.139318885448918E-2</v>
      </c>
      <c r="H240" s="58">
        <v>1590.6</v>
      </c>
      <c r="I240" s="56">
        <f t="shared" si="21"/>
        <v>0.10215705703416766</v>
      </c>
      <c r="J240" s="58">
        <v>1184.72</v>
      </c>
      <c r="K240" s="56">
        <f t="shared" si="22"/>
        <v>7.9412515033346676E-2</v>
      </c>
      <c r="L240" s="47"/>
    </row>
    <row r="241" spans="1:12" ht="12.75" customHeight="1" x14ac:dyDescent="0.35">
      <c r="A241" s="41">
        <v>43891</v>
      </c>
      <c r="B241" s="55">
        <f t="shared" si="23"/>
        <v>81039</v>
      </c>
      <c r="C241" s="56">
        <f t="shared" si="18"/>
        <v>-6.7230662983425393E-2</v>
      </c>
      <c r="D241" s="57">
        <v>55463</v>
      </c>
      <c r="E241" s="56">
        <f t="shared" si="19"/>
        <v>-0.11085639167655259</v>
      </c>
      <c r="F241" s="57">
        <v>25576</v>
      </c>
      <c r="G241" s="56">
        <f t="shared" si="20"/>
        <v>4.3833156477022239E-2</v>
      </c>
      <c r="H241" s="58">
        <v>1921.1</v>
      </c>
      <c r="I241" s="56">
        <f t="shared" si="21"/>
        <v>0.10582181135811553</v>
      </c>
      <c r="J241" s="58">
        <v>1228.22</v>
      </c>
      <c r="K241" s="56">
        <f t="shared" si="22"/>
        <v>7.050281958983029E-2</v>
      </c>
      <c r="L241" s="47"/>
    </row>
    <row r="242" spans="1:12" ht="12.75" customHeight="1" x14ac:dyDescent="0.35">
      <c r="A242" s="41">
        <v>43922</v>
      </c>
      <c r="B242" s="55">
        <f t="shared" si="23"/>
        <v>90234</v>
      </c>
      <c r="C242" s="56">
        <f t="shared" si="18"/>
        <v>-2.4929490712224833E-2</v>
      </c>
      <c r="D242" s="57">
        <v>64697</v>
      </c>
      <c r="E242" s="56">
        <f t="shared" si="19"/>
        <v>-4.4667907031688325E-2</v>
      </c>
      <c r="F242" s="57">
        <v>25537</v>
      </c>
      <c r="G242" s="56">
        <f t="shared" si="20"/>
        <v>2.892944921229712E-2</v>
      </c>
      <c r="H242" s="58">
        <v>1854.52</v>
      </c>
      <c r="I242" s="56">
        <f t="shared" si="21"/>
        <v>-0.11121122224512003</v>
      </c>
      <c r="J242" s="58">
        <v>1128.0899999999999</v>
      </c>
      <c r="K242" s="56">
        <f t="shared" si="22"/>
        <v>-0.13418986438258396</v>
      </c>
      <c r="L242" s="47"/>
    </row>
    <row r="243" spans="1:12" ht="12.75" customHeight="1" x14ac:dyDescent="0.35">
      <c r="A243" s="41">
        <v>43952</v>
      </c>
      <c r="B243" s="55">
        <f t="shared" si="23"/>
        <v>93552</v>
      </c>
      <c r="C243" s="56">
        <f t="shared" si="18"/>
        <v>-4.172698628970406E-3</v>
      </c>
      <c r="D243" s="57">
        <v>67939</v>
      </c>
      <c r="E243" s="56">
        <f t="shared" si="19"/>
        <v>-9.245621454508357E-3</v>
      </c>
      <c r="F243" s="57">
        <v>25613</v>
      </c>
      <c r="G243" s="56">
        <f t="shared" si="20"/>
        <v>9.5384494107444429E-3</v>
      </c>
      <c r="H243" s="58">
        <v>2092.35</v>
      </c>
      <c r="I243" s="56">
        <f t="shared" si="21"/>
        <v>-6.8563949839073657E-2</v>
      </c>
      <c r="J243" s="58">
        <v>1311.47</v>
      </c>
      <c r="K243" s="56">
        <f t="shared" si="22"/>
        <v>3.5262077676034176E-2</v>
      </c>
      <c r="L243" s="47"/>
    </row>
    <row r="244" spans="1:12" ht="12.75" customHeight="1" x14ac:dyDescent="0.35">
      <c r="A244" s="41">
        <v>43983</v>
      </c>
      <c r="B244" s="55">
        <f t="shared" si="23"/>
        <v>95427</v>
      </c>
      <c r="C244" s="56">
        <f t="shared" si="18"/>
        <v>1.7421342744128099E-2</v>
      </c>
      <c r="D244" s="57">
        <v>69582</v>
      </c>
      <c r="E244" s="56">
        <f t="shared" si="19"/>
        <v>1.0940156038878879E-2</v>
      </c>
      <c r="F244" s="57">
        <v>25845</v>
      </c>
      <c r="G244" s="56">
        <f t="shared" si="20"/>
        <v>3.5290818779041722E-2</v>
      </c>
      <c r="H244" s="58">
        <v>2365.65</v>
      </c>
      <c r="I244" s="56">
        <f t="shared" si="21"/>
        <v>5.7841076778607503E-2</v>
      </c>
      <c r="J244" s="58">
        <v>2017.63</v>
      </c>
      <c r="K244" s="56">
        <f t="shared" si="22"/>
        <v>5.4776903573202418E-2</v>
      </c>
      <c r="L244" s="47"/>
    </row>
    <row r="245" spans="1:12" ht="12.75" customHeight="1" x14ac:dyDescent="0.35">
      <c r="A245" s="41">
        <v>44013</v>
      </c>
      <c r="B245" s="55">
        <f t="shared" si="23"/>
        <v>97857</v>
      </c>
      <c r="C245" s="56">
        <f t="shared" si="18"/>
        <v>2.0076930293648543E-2</v>
      </c>
      <c r="D245" s="57">
        <v>71315</v>
      </c>
      <c r="E245" s="56">
        <f t="shared" si="19"/>
        <v>1.4120758795256094E-2</v>
      </c>
      <c r="F245" s="57">
        <v>26542</v>
      </c>
      <c r="G245" s="56">
        <f t="shared" si="20"/>
        <v>3.643250419774291E-2</v>
      </c>
      <c r="H245" s="58">
        <v>2563.21</v>
      </c>
      <c r="I245" s="56">
        <f t="shared" si="21"/>
        <v>2.0179024163087922E-2</v>
      </c>
      <c r="J245" s="58">
        <v>1374.75</v>
      </c>
      <c r="K245" s="56">
        <f t="shared" si="22"/>
        <v>2.6660692281841536E-2</v>
      </c>
      <c r="L245" s="47"/>
    </row>
    <row r="246" spans="1:12" ht="12.75" customHeight="1" x14ac:dyDescent="0.35">
      <c r="A246" s="41">
        <v>44044</v>
      </c>
      <c r="B246" s="55">
        <f t="shared" si="23"/>
        <v>98023</v>
      </c>
      <c r="C246" s="56">
        <f t="shared" si="18"/>
        <v>2.3770979769601075E-2</v>
      </c>
      <c r="D246" s="57">
        <v>71457</v>
      </c>
      <c r="E246" s="56">
        <f t="shared" si="19"/>
        <v>1.7268378793918293E-2</v>
      </c>
      <c r="F246" s="57">
        <v>26566</v>
      </c>
      <c r="G246" s="56">
        <f t="shared" si="20"/>
        <v>4.1681370819119268E-2</v>
      </c>
      <c r="H246" s="58">
        <v>2530.62</v>
      </c>
      <c r="I246" s="56">
        <f t="shared" si="21"/>
        <v>3.2190287413280672E-3</v>
      </c>
      <c r="J246" s="58">
        <v>1320.64</v>
      </c>
      <c r="K246" s="56">
        <f t="shared" si="22"/>
        <v>5.2747375385621131E-2</v>
      </c>
      <c r="L246" s="47"/>
    </row>
    <row r="247" spans="1:12" ht="12.75" customHeight="1" x14ac:dyDescent="0.35">
      <c r="A247" s="41">
        <v>44075</v>
      </c>
      <c r="B247" s="55">
        <f t="shared" si="23"/>
        <v>98046</v>
      </c>
      <c r="C247" s="56">
        <f t="shared" si="18"/>
        <v>2.4096763074609173E-2</v>
      </c>
      <c r="D247" s="57">
        <v>71707</v>
      </c>
      <c r="E247" s="56">
        <f t="shared" si="19"/>
        <v>1.9637118562124911E-2</v>
      </c>
      <c r="F247" s="57">
        <v>26339</v>
      </c>
      <c r="G247" s="56">
        <f t="shared" si="20"/>
        <v>3.6438043521032526E-2</v>
      </c>
      <c r="H247" s="58">
        <v>2462.23</v>
      </c>
      <c r="I247" s="56">
        <f t="shared" si="21"/>
        <v>6.953499989140588E-2</v>
      </c>
      <c r="J247" s="58">
        <v>1449.83</v>
      </c>
      <c r="K247" s="56">
        <f t="shared" si="22"/>
        <v>0.18757730396533501</v>
      </c>
      <c r="L247" s="47"/>
    </row>
    <row r="248" spans="1:12" ht="12.75" customHeight="1" x14ac:dyDescent="0.35">
      <c r="A248" s="41">
        <v>44105</v>
      </c>
      <c r="B248" s="55">
        <f t="shared" si="23"/>
        <v>97499</v>
      </c>
      <c r="C248" s="56">
        <f t="shared" si="18"/>
        <v>2.0152135017212025E-2</v>
      </c>
      <c r="D248" s="57">
        <v>71145</v>
      </c>
      <c r="E248" s="56">
        <f t="shared" si="19"/>
        <v>1.3995980787594675E-2</v>
      </c>
      <c r="F248" s="57">
        <v>26354</v>
      </c>
      <c r="G248" s="56">
        <f t="shared" si="20"/>
        <v>3.7150728059818894E-2</v>
      </c>
      <c r="H248" s="58">
        <v>2551.31</v>
      </c>
      <c r="I248" s="56">
        <f t="shared" si="21"/>
        <v>-2.3982402448355034E-2</v>
      </c>
      <c r="J248" s="58">
        <v>1405.71</v>
      </c>
      <c r="K248" s="56">
        <f t="shared" si="22"/>
        <v>9.0543056633048957E-2</v>
      </c>
      <c r="L248" s="47"/>
    </row>
    <row r="249" spans="1:12" ht="12.75" customHeight="1" x14ac:dyDescent="0.35">
      <c r="A249" s="41">
        <v>44136</v>
      </c>
      <c r="B249" s="55">
        <f t="shared" si="23"/>
        <v>96585</v>
      </c>
      <c r="C249" s="56">
        <f t="shared" si="18"/>
        <v>2.9120317095000736E-2</v>
      </c>
      <c r="D249" s="57">
        <v>70299</v>
      </c>
      <c r="E249" s="56">
        <f t="shared" si="19"/>
        <v>2.4781702357177249E-2</v>
      </c>
      <c r="F249" s="57">
        <v>26286</v>
      </c>
      <c r="G249" s="56">
        <f t="shared" si="20"/>
        <v>4.0906030966617823E-2</v>
      </c>
      <c r="H249" s="58">
        <v>3724.13</v>
      </c>
      <c r="I249" s="56">
        <f t="shared" si="21"/>
        <v>0.10329881941667041</v>
      </c>
      <c r="J249" s="58">
        <v>2118.5100000000002</v>
      </c>
      <c r="K249" s="56">
        <f t="shared" si="22"/>
        <v>5.2105940136770723E-2</v>
      </c>
      <c r="L249" s="47"/>
    </row>
    <row r="250" spans="1:12" ht="12.75" customHeight="1" x14ac:dyDescent="0.35">
      <c r="A250" s="41">
        <v>44166</v>
      </c>
      <c r="B250" s="55">
        <f t="shared" si="23"/>
        <v>85529</v>
      </c>
      <c r="C250" s="56">
        <f t="shared" si="18"/>
        <v>-1.0630668147325606E-2</v>
      </c>
      <c r="D250" s="57">
        <v>59502</v>
      </c>
      <c r="E250" s="56">
        <f t="shared" si="19"/>
        <v>-2.9995761468488147E-2</v>
      </c>
      <c r="F250" s="57">
        <v>26027</v>
      </c>
      <c r="G250" s="56">
        <f t="shared" si="20"/>
        <v>3.6684457898510381E-2</v>
      </c>
      <c r="H250" s="58">
        <v>2527.92</v>
      </c>
      <c r="I250" s="56">
        <f t="shared" si="21"/>
        <v>6.3044575273339065E-2</v>
      </c>
      <c r="J250" s="58">
        <v>1366.04</v>
      </c>
      <c r="K250" s="56">
        <f t="shared" si="22"/>
        <v>2.6920156664636874E-2</v>
      </c>
      <c r="L250" s="47"/>
    </row>
    <row r="251" spans="1:12" ht="12.75" customHeight="1" x14ac:dyDescent="0.3">
      <c r="A251" s="23"/>
      <c r="B251" s="24"/>
      <c r="C251" s="25"/>
      <c r="D251" s="26"/>
      <c r="F251" s="26"/>
      <c r="G251" s="25"/>
      <c r="I251" s="25"/>
      <c r="K251" s="25"/>
      <c r="L251" s="47"/>
    </row>
    <row r="252" spans="1:12" ht="12.75" customHeight="1" x14ac:dyDescent="0.3">
      <c r="A252" s="80" t="s">
        <v>103</v>
      </c>
      <c r="B252" s="80"/>
      <c r="C252" s="80"/>
      <c r="D252" s="80"/>
      <c r="E252" s="80"/>
      <c r="F252" s="80"/>
      <c r="G252" s="80"/>
      <c r="H252" s="80"/>
      <c r="I252" s="80"/>
      <c r="J252" s="80"/>
      <c r="K252" s="80"/>
      <c r="L252" s="47"/>
    </row>
    <row r="253" spans="1:12" ht="12.75" customHeight="1" x14ac:dyDescent="0.3">
      <c r="A253" s="80"/>
      <c r="B253" s="80"/>
      <c r="C253" s="80"/>
      <c r="D253" s="80"/>
      <c r="E253" s="80"/>
      <c r="F253" s="80"/>
      <c r="G253" s="80"/>
      <c r="H253" s="80"/>
      <c r="I253" s="80"/>
      <c r="J253" s="80"/>
      <c r="K253" s="80"/>
    </row>
    <row r="254" spans="1:12" s="17" customFormat="1" ht="12.75" customHeight="1" x14ac:dyDescent="0.3">
      <c r="A254" s="27" t="s">
        <v>44</v>
      </c>
      <c r="C254" s="27"/>
      <c r="H254" s="28"/>
      <c r="J254" s="28"/>
    </row>
    <row r="255" spans="1:12" s="17" customFormat="1" ht="12.75" customHeight="1" x14ac:dyDescent="0.3">
      <c r="A255" s="27" t="s">
        <v>45</v>
      </c>
      <c r="F255" s="28"/>
      <c r="H255" s="28"/>
    </row>
    <row r="256" spans="1:12" s="17" customFormat="1" ht="12.75" customHeight="1" x14ac:dyDescent="0.3">
      <c r="A256" s="27" t="s">
        <v>46</v>
      </c>
      <c r="C256" s="27"/>
      <c r="G256" s="27"/>
      <c r="H256" s="28"/>
      <c r="J256" s="28"/>
    </row>
    <row r="257" spans="1:11" s="17" customFormat="1" ht="12.75" customHeight="1" x14ac:dyDescent="0.3">
      <c r="A257" s="27" t="s">
        <v>47</v>
      </c>
      <c r="B257" s="12"/>
      <c r="C257" s="12"/>
      <c r="D257" s="12"/>
      <c r="E257" s="12"/>
      <c r="F257" s="12"/>
      <c r="G257" s="12"/>
      <c r="H257" s="19"/>
      <c r="I257" s="12"/>
      <c r="J257" s="19"/>
      <c r="K257" s="12"/>
    </row>
    <row r="258" spans="1:11" s="17" customFormat="1" ht="12.75" customHeight="1" x14ac:dyDescent="0.3">
      <c r="A258" s="12"/>
      <c r="B258" s="12"/>
      <c r="C258" s="12"/>
      <c r="D258" s="12"/>
      <c r="E258" s="12"/>
      <c r="F258" s="12"/>
      <c r="G258" s="12"/>
      <c r="H258" s="19"/>
      <c r="I258" s="12"/>
      <c r="J258" s="19"/>
      <c r="K258" s="12"/>
    </row>
    <row r="259" spans="1:11" s="17" customFormat="1" ht="12.75" customHeight="1" x14ac:dyDescent="0.3">
      <c r="A259" s="17" t="s">
        <v>35</v>
      </c>
      <c r="B259" s="12"/>
      <c r="C259" s="12"/>
      <c r="D259" s="12"/>
      <c r="E259" s="12"/>
      <c r="F259" s="12"/>
      <c r="G259" s="12"/>
      <c r="H259" s="19"/>
      <c r="I259" s="12"/>
      <c r="J259" s="19"/>
      <c r="K259" s="12"/>
    </row>
    <row r="260" spans="1:11" s="17" customFormat="1" ht="13.5" x14ac:dyDescent="0.3"/>
    <row r="261" spans="1:11" s="17" customFormat="1" ht="13.5" x14ac:dyDescent="0.3"/>
    <row r="262" spans="1:11" s="17" customFormat="1" ht="13.5" x14ac:dyDescent="0.3"/>
    <row r="263" spans="1:11" s="17" customFormat="1" ht="13.5" x14ac:dyDescent="0.3"/>
    <row r="264" spans="1:11" s="17" customFormat="1" ht="13.5" x14ac:dyDescent="0.3"/>
    <row r="265" spans="1:11" s="17" customFormat="1" ht="13.5" x14ac:dyDescent="0.3"/>
    <row r="266" spans="1:11" s="17" customFormat="1" ht="13.5" x14ac:dyDescent="0.3"/>
    <row r="267" spans="1:11" s="17" customFormat="1" ht="13.5" x14ac:dyDescent="0.3"/>
    <row r="268" spans="1:11" s="17" customFormat="1" ht="13.5" x14ac:dyDescent="0.3"/>
    <row r="269" spans="1:11" s="17" customFormat="1" ht="13.5" x14ac:dyDescent="0.3"/>
    <row r="270" spans="1:11" s="17" customFormat="1" ht="13.5" x14ac:dyDescent="0.3"/>
    <row r="271" spans="1:11" s="17" customFormat="1" ht="13.5" x14ac:dyDescent="0.3"/>
    <row r="272" spans="1:11" s="17" customFormat="1" ht="13.5" x14ac:dyDescent="0.3"/>
    <row r="273" s="17" customFormat="1" ht="13.5" x14ac:dyDescent="0.3"/>
    <row r="274" s="17" customFormat="1" ht="13.5" x14ac:dyDescent="0.3"/>
    <row r="275" s="17" customFormat="1" ht="13.5" x14ac:dyDescent="0.3"/>
    <row r="276" s="17" customFormat="1" ht="13.5" x14ac:dyDescent="0.3"/>
    <row r="277" s="17" customFormat="1" ht="13.5" x14ac:dyDescent="0.3"/>
    <row r="278" s="17" customFormat="1" ht="13.5" x14ac:dyDescent="0.3"/>
    <row r="279" s="17" customFormat="1" ht="13.5" x14ac:dyDescent="0.3"/>
    <row r="280" s="17" customFormat="1" ht="13.5" x14ac:dyDescent="0.3"/>
    <row r="281" s="17" customFormat="1" ht="13.5" x14ac:dyDescent="0.3"/>
    <row r="282" s="17" customFormat="1" ht="13.5" x14ac:dyDescent="0.3"/>
    <row r="283" s="17" customFormat="1" ht="13.5" x14ac:dyDescent="0.3"/>
    <row r="284" s="17" customFormat="1" ht="13.5" x14ac:dyDescent="0.3"/>
    <row r="285" s="17" customFormat="1" ht="13.5" x14ac:dyDescent="0.3"/>
    <row r="286" s="17" customFormat="1" ht="13.5" x14ac:dyDescent="0.3"/>
    <row r="287" s="17" customFormat="1" ht="13.5" x14ac:dyDescent="0.3"/>
    <row r="288" s="17" customFormat="1" ht="13.5" x14ac:dyDescent="0.3"/>
    <row r="289" spans="1:12" s="17" customFormat="1" ht="13.5" x14ac:dyDescent="0.3"/>
    <row r="290" spans="1:12" s="17" customFormat="1" ht="13.5" x14ac:dyDescent="0.3"/>
    <row r="291" spans="1:12" s="17" customFormat="1" ht="13.5" x14ac:dyDescent="0.3"/>
    <row r="292" spans="1:12" s="17" customFormat="1" ht="13.5" x14ac:dyDescent="0.3"/>
    <row r="293" spans="1:12" ht="13.5" customHeight="1" x14ac:dyDescent="0.3"/>
    <row r="294" spans="1:12" s="17" customFormat="1" ht="13.5" x14ac:dyDescent="0.3"/>
    <row r="295" spans="1:12" ht="18" x14ac:dyDescent="0.35">
      <c r="A295" s="82" t="s">
        <v>107</v>
      </c>
      <c r="B295" s="82"/>
      <c r="C295" s="82"/>
      <c r="D295" s="82"/>
      <c r="E295" s="82"/>
      <c r="F295" s="82"/>
      <c r="G295" s="82"/>
      <c r="H295" s="82"/>
      <c r="I295" s="82"/>
      <c r="J295" s="82"/>
      <c r="K295" s="82"/>
    </row>
    <row r="296" spans="1:12" ht="3" customHeight="1" x14ac:dyDescent="0.3"/>
    <row r="297" spans="1:12" s="17" customFormat="1" ht="24" customHeight="1" x14ac:dyDescent="0.3">
      <c r="A297" s="20" t="s">
        <v>0</v>
      </c>
      <c r="B297" s="20" t="s">
        <v>30</v>
      </c>
      <c r="C297" s="20" t="s">
        <v>19</v>
      </c>
      <c r="D297" s="20" t="s">
        <v>41</v>
      </c>
      <c r="E297" s="20" t="s">
        <v>19</v>
      </c>
      <c r="F297" s="20" t="s">
        <v>56</v>
      </c>
      <c r="G297" s="20" t="s">
        <v>19</v>
      </c>
      <c r="H297" s="21" t="s">
        <v>42</v>
      </c>
      <c r="I297" s="20" t="s">
        <v>19</v>
      </c>
      <c r="J297" s="21" t="s">
        <v>43</v>
      </c>
      <c r="K297" s="20" t="s">
        <v>19</v>
      </c>
    </row>
    <row r="298" spans="1:12" ht="12.75" customHeight="1" x14ac:dyDescent="0.35">
      <c r="A298" s="41">
        <v>43466</v>
      </c>
      <c r="B298" s="55">
        <f>SUM(D298,F298)</f>
        <v>74682</v>
      </c>
      <c r="C298" s="56">
        <f t="shared" ref="C298:C309" si="24">IF(B298&lt;&gt;0,B298/B357-100%,"")</f>
        <v>4.3686064061713825E-2</v>
      </c>
      <c r="D298" s="57">
        <v>50714</v>
      </c>
      <c r="E298" s="56">
        <f t="shared" ref="E298:E309" si="25">IF(D298&lt;&gt;"",D298/D357-100%,"")</f>
        <v>3.7966393090321127E-2</v>
      </c>
      <c r="F298" s="57">
        <v>23968</v>
      </c>
      <c r="G298" s="56">
        <f t="shared" ref="G298:G309" si="26">IF(F298&lt;&gt;"",F298/F357-100%,"")</f>
        <v>5.5998590122042557E-2</v>
      </c>
      <c r="H298" s="58">
        <v>1789.78</v>
      </c>
      <c r="I298" s="56">
        <f t="shared" ref="I298:I309" si="27">IF(H298&lt;&gt;"",H298/H357-100%,"")</f>
        <v>7.2366686638705824E-2</v>
      </c>
      <c r="J298" s="58">
        <v>1103.83</v>
      </c>
      <c r="K298" s="56">
        <f t="shared" ref="K298:K309" si="28">IF(J298&lt;&gt;"",J298/J357-100%,"")</f>
        <v>8.1126346718902953E-2</v>
      </c>
      <c r="L298" s="47"/>
    </row>
    <row r="299" spans="1:12" ht="12.75" customHeight="1" x14ac:dyDescent="0.35">
      <c r="A299" s="41">
        <v>43497</v>
      </c>
      <c r="B299" s="55">
        <f t="shared" ref="B299:B309" si="29">SUM(D299,F299)</f>
        <v>77128</v>
      </c>
      <c r="C299" s="56">
        <f t="shared" si="24"/>
        <v>0.10381543921916592</v>
      </c>
      <c r="D299" s="57">
        <v>52903</v>
      </c>
      <c r="E299" s="56">
        <f t="shared" si="25"/>
        <v>0.12287218236617559</v>
      </c>
      <c r="F299" s="57">
        <v>24225</v>
      </c>
      <c r="G299" s="56">
        <f t="shared" si="26"/>
        <v>6.4367311072056177E-2</v>
      </c>
      <c r="H299" s="58">
        <v>1443.17</v>
      </c>
      <c r="I299" s="56">
        <f t="shared" si="27"/>
        <v>0.11960434445306434</v>
      </c>
      <c r="J299" s="58">
        <v>1097.56</v>
      </c>
      <c r="K299" s="56">
        <f t="shared" si="28"/>
        <v>9.318725099601588E-2</v>
      </c>
      <c r="L299" s="47"/>
    </row>
    <row r="300" spans="1:12" ht="12.75" customHeight="1" x14ac:dyDescent="0.35">
      <c r="A300" s="41">
        <v>43525</v>
      </c>
      <c r="B300" s="55">
        <f t="shared" si="29"/>
        <v>86880</v>
      </c>
      <c r="C300" s="56">
        <f t="shared" si="24"/>
        <v>9.0553059021414306E-2</v>
      </c>
      <c r="D300" s="57">
        <v>62378</v>
      </c>
      <c r="E300" s="56">
        <f t="shared" si="25"/>
        <v>0.10142317335875983</v>
      </c>
      <c r="F300" s="57">
        <v>24502</v>
      </c>
      <c r="G300" s="56">
        <f t="shared" si="26"/>
        <v>6.3824244529350427E-2</v>
      </c>
      <c r="H300" s="58">
        <v>1737.26</v>
      </c>
      <c r="I300" s="56">
        <f t="shared" si="27"/>
        <v>0.11864777849323893</v>
      </c>
      <c r="J300" s="58">
        <v>1147.33</v>
      </c>
      <c r="K300" s="56">
        <f t="shared" si="28"/>
        <v>9.6873804971319144E-2</v>
      </c>
      <c r="L300" s="47"/>
    </row>
    <row r="301" spans="1:12" ht="12.75" customHeight="1" x14ac:dyDescent="0.35">
      <c r="A301" s="41">
        <v>43556</v>
      </c>
      <c r="B301" s="55">
        <f t="shared" si="29"/>
        <v>92541</v>
      </c>
      <c r="C301" s="56">
        <f t="shared" si="24"/>
        <v>5.3685696718511533E-2</v>
      </c>
      <c r="D301" s="57">
        <v>67722</v>
      </c>
      <c r="E301" s="56">
        <f t="shared" si="25"/>
        <v>4.9010192385142037E-2</v>
      </c>
      <c r="F301" s="57">
        <v>24819</v>
      </c>
      <c r="G301" s="56">
        <f t="shared" si="26"/>
        <v>6.6658071170706545E-2</v>
      </c>
      <c r="H301" s="58">
        <v>2086.5700000000002</v>
      </c>
      <c r="I301" s="56">
        <f t="shared" si="27"/>
        <v>0.11880428954423605</v>
      </c>
      <c r="J301" s="58">
        <v>1302.93</v>
      </c>
      <c r="K301" s="56">
        <f t="shared" si="28"/>
        <v>0.13298260869565226</v>
      </c>
      <c r="L301" s="47"/>
    </row>
    <row r="302" spans="1:12" ht="12.75" customHeight="1" x14ac:dyDescent="0.35">
      <c r="A302" s="41">
        <v>43586</v>
      </c>
      <c r="B302" s="55">
        <f t="shared" si="29"/>
        <v>93944</v>
      </c>
      <c r="C302" s="56">
        <f t="shared" si="24"/>
        <v>4.6484945026790347E-2</v>
      </c>
      <c r="D302" s="57">
        <v>68573</v>
      </c>
      <c r="E302" s="56">
        <f t="shared" si="25"/>
        <v>3.3769013914642709E-2</v>
      </c>
      <c r="F302" s="57">
        <v>25371</v>
      </c>
      <c r="G302" s="56">
        <f t="shared" si="26"/>
        <v>8.247290724464551E-2</v>
      </c>
      <c r="H302" s="58">
        <v>2246.37</v>
      </c>
      <c r="I302" s="56">
        <f t="shared" si="27"/>
        <v>2.4803832116788271E-2</v>
      </c>
      <c r="J302" s="58">
        <v>1266.8</v>
      </c>
      <c r="K302" s="56">
        <f t="shared" si="28"/>
        <v>8.366124893071003E-2</v>
      </c>
      <c r="L302" s="47"/>
    </row>
    <row r="303" spans="1:12" ht="12.75" customHeight="1" x14ac:dyDescent="0.35">
      <c r="A303" s="41">
        <v>43617</v>
      </c>
      <c r="B303" s="55">
        <f t="shared" si="29"/>
        <v>93793</v>
      </c>
      <c r="C303" s="56">
        <f t="shared" si="24"/>
        <v>3.9223072917243806E-2</v>
      </c>
      <c r="D303" s="57">
        <v>68829</v>
      </c>
      <c r="E303" s="56">
        <f t="shared" si="25"/>
        <v>3.133147532140601E-2</v>
      </c>
      <c r="F303" s="57">
        <v>24964</v>
      </c>
      <c r="G303" s="56">
        <f t="shared" si="26"/>
        <v>6.1620242398469083E-2</v>
      </c>
      <c r="H303" s="58">
        <v>2236.3000000000002</v>
      </c>
      <c r="I303" s="56">
        <f t="shared" si="27"/>
        <v>5.3864278982092451E-2</v>
      </c>
      <c r="J303" s="58">
        <v>1912.85</v>
      </c>
      <c r="K303" s="56">
        <f t="shared" si="28"/>
        <v>0.10377957299480656</v>
      </c>
      <c r="L303" s="47"/>
    </row>
    <row r="304" spans="1:12" ht="12.75" customHeight="1" x14ac:dyDescent="0.35">
      <c r="A304" s="41">
        <v>43647</v>
      </c>
      <c r="B304" s="55">
        <f t="shared" si="29"/>
        <v>95931</v>
      </c>
      <c r="C304" s="56">
        <f t="shared" si="24"/>
        <v>3.8236758371393398E-2</v>
      </c>
      <c r="D304" s="57">
        <v>70322</v>
      </c>
      <c r="E304" s="56">
        <f t="shared" si="25"/>
        <v>3.0011864133698607E-2</v>
      </c>
      <c r="F304" s="57">
        <v>25609</v>
      </c>
      <c r="G304" s="56">
        <f t="shared" si="26"/>
        <v>6.1512953367875545E-2</v>
      </c>
      <c r="H304" s="58">
        <v>2512.5100000000002</v>
      </c>
      <c r="I304" s="56">
        <f t="shared" si="27"/>
        <v>0.10246160596752962</v>
      </c>
      <c r="J304" s="58">
        <v>1339.05</v>
      </c>
      <c r="K304" s="56">
        <f t="shared" si="28"/>
        <v>9.2210440456769849E-2</v>
      </c>
      <c r="L304" s="47"/>
    </row>
    <row r="305" spans="1:12" ht="12.75" customHeight="1" x14ac:dyDescent="0.35">
      <c r="A305" s="41">
        <v>43678</v>
      </c>
      <c r="B305" s="55">
        <f t="shared" si="29"/>
        <v>95747</v>
      </c>
      <c r="C305" s="56">
        <f t="shared" si="24"/>
        <v>2.8133623975860944E-2</v>
      </c>
      <c r="D305" s="57">
        <v>70244</v>
      </c>
      <c r="E305" s="56">
        <f t="shared" si="25"/>
        <v>2.0929015754898028E-2</v>
      </c>
      <c r="F305" s="57">
        <v>25503</v>
      </c>
      <c r="G305" s="56">
        <f t="shared" si="26"/>
        <v>4.8513752415409339E-2</v>
      </c>
      <c r="H305" s="58">
        <v>2522.5</v>
      </c>
      <c r="I305" s="56">
        <f t="shared" si="27"/>
        <v>6.5841979249801064E-3</v>
      </c>
      <c r="J305" s="58">
        <v>1254.47</v>
      </c>
      <c r="K305" s="56">
        <f t="shared" si="28"/>
        <v>0.10041228070175445</v>
      </c>
      <c r="L305" s="47"/>
    </row>
    <row r="306" spans="1:12" ht="12.75" customHeight="1" x14ac:dyDescent="0.35">
      <c r="A306" s="41">
        <v>43709</v>
      </c>
      <c r="B306" s="55">
        <f t="shared" si="29"/>
        <v>95739</v>
      </c>
      <c r="C306" s="56">
        <f t="shared" si="24"/>
        <v>2.9374133129764335E-2</v>
      </c>
      <c r="D306" s="57">
        <v>70326</v>
      </c>
      <c r="E306" s="56">
        <f t="shared" si="25"/>
        <v>2.1200592454912348E-2</v>
      </c>
      <c r="F306" s="57">
        <v>25413</v>
      </c>
      <c r="G306" s="56">
        <f t="shared" si="26"/>
        <v>5.2690443643593987E-2</v>
      </c>
      <c r="H306" s="58">
        <v>2302.15</v>
      </c>
      <c r="I306" s="56">
        <f t="shared" si="27"/>
        <v>7.8290398126463767E-2</v>
      </c>
      <c r="J306" s="58">
        <v>1220.83</v>
      </c>
      <c r="K306" s="56">
        <f t="shared" si="28"/>
        <v>7.4674295774647792E-2</v>
      </c>
      <c r="L306" s="47"/>
    </row>
    <row r="307" spans="1:12" ht="12.75" customHeight="1" x14ac:dyDescent="0.35">
      <c r="A307" s="41">
        <v>43739</v>
      </c>
      <c r="B307" s="55">
        <f t="shared" si="29"/>
        <v>95573</v>
      </c>
      <c r="C307" s="56">
        <f t="shared" si="24"/>
        <v>2.8606791153204636E-2</v>
      </c>
      <c r="D307" s="57">
        <v>70163</v>
      </c>
      <c r="E307" s="56">
        <f t="shared" si="25"/>
        <v>2.0137253191427451E-2</v>
      </c>
      <c r="F307" s="57">
        <v>25410</v>
      </c>
      <c r="G307" s="56">
        <f t="shared" si="26"/>
        <v>5.2740605709077348E-2</v>
      </c>
      <c r="H307" s="58">
        <v>2614</v>
      </c>
      <c r="I307" s="56">
        <f t="shared" si="27"/>
        <v>4.8115477145148411E-2</v>
      </c>
      <c r="J307" s="58">
        <v>1289</v>
      </c>
      <c r="K307" s="56">
        <f t="shared" si="28"/>
        <v>5.4828150572831413E-2</v>
      </c>
      <c r="L307" s="47"/>
    </row>
    <row r="308" spans="1:12" ht="12.75" customHeight="1" x14ac:dyDescent="0.35">
      <c r="A308" s="41">
        <v>43770</v>
      </c>
      <c r="B308" s="55">
        <f t="shared" si="29"/>
        <v>93852</v>
      </c>
      <c r="C308" s="56">
        <f t="shared" si="24"/>
        <v>1.9587393670762232E-2</v>
      </c>
      <c r="D308" s="57">
        <v>68599</v>
      </c>
      <c r="E308" s="56">
        <f t="shared" si="25"/>
        <v>1.0488016851532667E-2</v>
      </c>
      <c r="F308" s="57">
        <v>25253</v>
      </c>
      <c r="G308" s="56">
        <f t="shared" si="26"/>
        <v>4.5153546891813612E-2</v>
      </c>
      <c r="H308" s="58">
        <v>3375.45</v>
      </c>
      <c r="I308" s="56">
        <f t="shared" si="27"/>
        <v>9.4049043062200965E-3</v>
      </c>
      <c r="J308" s="58">
        <v>2013.59</v>
      </c>
      <c r="K308" s="56">
        <f t="shared" si="28"/>
        <v>5.1483028720626489E-2</v>
      </c>
      <c r="L308" s="47"/>
    </row>
    <row r="309" spans="1:12" ht="12.75" customHeight="1" x14ac:dyDescent="0.35">
      <c r="A309" s="41">
        <v>43800</v>
      </c>
      <c r="B309" s="55">
        <f t="shared" si="29"/>
        <v>86448</v>
      </c>
      <c r="C309" s="56">
        <f t="shared" si="24"/>
        <v>5.3280536095035025E-2</v>
      </c>
      <c r="D309" s="57">
        <v>61342</v>
      </c>
      <c r="E309" s="56">
        <f t="shared" si="25"/>
        <v>5.5400708853790226E-2</v>
      </c>
      <c r="F309" s="57">
        <v>25106</v>
      </c>
      <c r="G309" s="56">
        <f t="shared" si="26"/>
        <v>4.8135932868534237E-2</v>
      </c>
      <c r="H309" s="58">
        <v>2378</v>
      </c>
      <c r="I309" s="56">
        <f t="shared" si="27"/>
        <v>9.3333333333333268E-2</v>
      </c>
      <c r="J309" s="58">
        <v>1330.23</v>
      </c>
      <c r="K309" s="56">
        <f t="shared" si="28"/>
        <v>0.11878048780487815</v>
      </c>
      <c r="L309" s="47"/>
    </row>
    <row r="310" spans="1:12" ht="12.75" customHeight="1" x14ac:dyDescent="0.3">
      <c r="A310" s="23"/>
      <c r="B310" s="24"/>
      <c r="C310" s="25"/>
      <c r="D310" s="26"/>
      <c r="F310" s="26"/>
      <c r="G310" s="25"/>
      <c r="I310" s="25"/>
      <c r="K310" s="25"/>
      <c r="L310" s="47"/>
    </row>
    <row r="311" spans="1:12" ht="12.75" customHeight="1" x14ac:dyDescent="0.3">
      <c r="A311" s="80" t="s">
        <v>103</v>
      </c>
      <c r="B311" s="80"/>
      <c r="C311" s="80"/>
      <c r="D311" s="80"/>
      <c r="E311" s="80"/>
      <c r="F311" s="80"/>
      <c r="G311" s="80"/>
      <c r="H311" s="80"/>
      <c r="I311" s="80"/>
      <c r="J311" s="80"/>
      <c r="K311" s="80"/>
      <c r="L311" s="47"/>
    </row>
    <row r="312" spans="1:12" ht="12.75" customHeight="1" x14ac:dyDescent="0.3">
      <c r="A312" s="80"/>
      <c r="B312" s="80"/>
      <c r="C312" s="80"/>
      <c r="D312" s="80"/>
      <c r="E312" s="80"/>
      <c r="F312" s="80"/>
      <c r="G312" s="80"/>
      <c r="H312" s="80"/>
      <c r="I312" s="80"/>
      <c r="J312" s="80"/>
      <c r="K312" s="80"/>
    </row>
    <row r="313" spans="1:12" s="17" customFormat="1" ht="12.75" customHeight="1" x14ac:dyDescent="0.3">
      <c r="A313" s="27" t="s">
        <v>44</v>
      </c>
      <c r="C313" s="27"/>
      <c r="H313" s="28"/>
      <c r="J313" s="28"/>
    </row>
    <row r="314" spans="1:12" s="17" customFormat="1" ht="12.75" customHeight="1" x14ac:dyDescent="0.3">
      <c r="A314" s="27" t="s">
        <v>45</v>
      </c>
      <c r="F314" s="28"/>
      <c r="H314" s="28"/>
    </row>
    <row r="315" spans="1:12" s="17" customFormat="1" ht="12.75" customHeight="1" x14ac:dyDescent="0.3">
      <c r="A315" s="27" t="s">
        <v>46</v>
      </c>
      <c r="C315" s="27"/>
      <c r="G315" s="27"/>
      <c r="H315" s="28"/>
      <c r="J315" s="28"/>
    </row>
    <row r="316" spans="1:12" s="17" customFormat="1" ht="12.75" customHeight="1" x14ac:dyDescent="0.3">
      <c r="A316" s="27" t="s">
        <v>47</v>
      </c>
      <c r="B316" s="12"/>
      <c r="C316" s="12"/>
      <c r="D316" s="12"/>
      <c r="E316" s="12"/>
      <c r="F316" s="12"/>
      <c r="G316" s="12"/>
      <c r="H316" s="19"/>
      <c r="I316" s="12"/>
      <c r="J316" s="19"/>
      <c r="K316" s="12"/>
    </row>
    <row r="317" spans="1:12" s="17" customFormat="1" ht="12.75" customHeight="1" x14ac:dyDescent="0.3">
      <c r="A317" s="12"/>
      <c r="B317" s="12"/>
      <c r="C317" s="12"/>
      <c r="D317" s="12"/>
      <c r="E317" s="12"/>
      <c r="F317" s="12"/>
      <c r="G317" s="12"/>
      <c r="H317" s="19"/>
      <c r="I317" s="12"/>
      <c r="J317" s="19"/>
      <c r="K317" s="12"/>
    </row>
    <row r="318" spans="1:12" s="17" customFormat="1" ht="12.75" customHeight="1" x14ac:dyDescent="0.3">
      <c r="A318" s="17" t="s">
        <v>35</v>
      </c>
      <c r="B318" s="12"/>
      <c r="C318" s="12"/>
      <c r="D318" s="12"/>
      <c r="E318" s="12"/>
      <c r="F318" s="12"/>
      <c r="G318" s="12"/>
      <c r="H318" s="19"/>
      <c r="I318" s="12"/>
      <c r="J318" s="19"/>
      <c r="K318" s="12"/>
    </row>
    <row r="319" spans="1:12" s="17" customFormat="1" ht="13.5" x14ac:dyDescent="0.3"/>
    <row r="320" spans="1:12" s="17" customFormat="1" ht="13.5" x14ac:dyDescent="0.3"/>
    <row r="321" s="17" customFormat="1" ht="13.5" x14ac:dyDescent="0.3"/>
    <row r="322" s="17" customFormat="1" ht="13.5" x14ac:dyDescent="0.3"/>
    <row r="323" s="17" customFormat="1" ht="13.5" x14ac:dyDescent="0.3"/>
    <row r="324" s="17" customFormat="1" ht="13.5" x14ac:dyDescent="0.3"/>
    <row r="325" s="17" customFormat="1" ht="13.5" x14ac:dyDescent="0.3"/>
    <row r="326" s="17" customFormat="1" ht="13.5" x14ac:dyDescent="0.3"/>
    <row r="327" s="17" customFormat="1" ht="13.5" x14ac:dyDescent="0.3"/>
    <row r="328" s="17" customFormat="1" ht="13.5" x14ac:dyDescent="0.3"/>
    <row r="329" s="17" customFormat="1" ht="13.5" x14ac:dyDescent="0.3"/>
    <row r="330" s="17" customFormat="1" ht="13.5" x14ac:dyDescent="0.3"/>
    <row r="331" s="17" customFormat="1" ht="13.5" x14ac:dyDescent="0.3"/>
    <row r="332" s="17" customFormat="1" ht="13.5" x14ac:dyDescent="0.3"/>
    <row r="333" s="17" customFormat="1" ht="13.5" x14ac:dyDescent="0.3"/>
    <row r="334" s="17" customFormat="1" ht="13.5" x14ac:dyDescent="0.3"/>
    <row r="335" s="17" customFormat="1" ht="13.5" x14ac:dyDescent="0.3"/>
    <row r="336" s="17" customFormat="1" ht="13.5" x14ac:dyDescent="0.3"/>
    <row r="337" s="17" customFormat="1" ht="13.5" x14ac:dyDescent="0.3"/>
    <row r="338" s="17" customFormat="1" ht="13.5" x14ac:dyDescent="0.3"/>
    <row r="339" s="17" customFormat="1" ht="13.5" x14ac:dyDescent="0.3"/>
    <row r="340" s="17" customFormat="1" ht="13.5" x14ac:dyDescent="0.3"/>
    <row r="341" s="17" customFormat="1" ht="13.5" x14ac:dyDescent="0.3"/>
    <row r="342" s="17" customFormat="1" ht="13.5" x14ac:dyDescent="0.3"/>
    <row r="343" s="17" customFormat="1" ht="13.5" x14ac:dyDescent="0.3"/>
    <row r="344" s="17" customFormat="1" ht="13.5" x14ac:dyDescent="0.3"/>
    <row r="345" s="17" customFormat="1" ht="13.5" x14ac:dyDescent="0.3"/>
    <row r="346" s="17" customFormat="1" ht="13.5" x14ac:dyDescent="0.3"/>
    <row r="347" s="17" customFormat="1" ht="13.5" x14ac:dyDescent="0.3"/>
    <row r="348" s="17" customFormat="1" ht="13.5" x14ac:dyDescent="0.3"/>
    <row r="349" s="17" customFormat="1" ht="13.5" x14ac:dyDescent="0.3"/>
    <row r="350" s="17" customFormat="1" ht="13.5" x14ac:dyDescent="0.3"/>
    <row r="351" s="17" customFormat="1" ht="13.5" x14ac:dyDescent="0.3"/>
    <row r="352" ht="13.5" customHeight="1" x14ac:dyDescent="0.3"/>
    <row r="353" spans="1:12" s="17" customFormat="1" ht="13.5" x14ac:dyDescent="0.3"/>
    <row r="354" spans="1:12" ht="18" x14ac:dyDescent="0.35">
      <c r="A354" s="82" t="s">
        <v>105</v>
      </c>
      <c r="B354" s="82"/>
      <c r="C354" s="82"/>
      <c r="D354" s="82"/>
      <c r="E354" s="82"/>
      <c r="F354" s="82"/>
      <c r="G354" s="82"/>
      <c r="H354" s="82"/>
      <c r="I354" s="82"/>
      <c r="J354" s="82"/>
      <c r="K354" s="82"/>
    </row>
    <row r="355" spans="1:12" ht="3" customHeight="1" x14ac:dyDescent="0.3"/>
    <row r="356" spans="1:12" s="17" customFormat="1" ht="24" customHeight="1" x14ac:dyDescent="0.3">
      <c r="A356" s="20" t="s">
        <v>0</v>
      </c>
      <c r="B356" s="20" t="s">
        <v>30</v>
      </c>
      <c r="C356" s="20" t="s">
        <v>19</v>
      </c>
      <c r="D356" s="20" t="s">
        <v>41</v>
      </c>
      <c r="E356" s="20" t="s">
        <v>19</v>
      </c>
      <c r="F356" s="20" t="s">
        <v>56</v>
      </c>
      <c r="G356" s="20" t="s">
        <v>19</v>
      </c>
      <c r="H356" s="21" t="s">
        <v>42</v>
      </c>
      <c r="I356" s="20" t="s">
        <v>19</v>
      </c>
      <c r="J356" s="21" t="s">
        <v>43</v>
      </c>
      <c r="K356" s="20" t="s">
        <v>19</v>
      </c>
    </row>
    <row r="357" spans="1:12" ht="12.75" customHeight="1" x14ac:dyDescent="0.35">
      <c r="A357" s="41">
        <v>43101</v>
      </c>
      <c r="B357" s="55">
        <f>SUM(D357,F357)</f>
        <v>71556</v>
      </c>
      <c r="C357" s="56">
        <f t="shared" ref="C357:C368" si="30">IF(B357&lt;&gt;0,B357/B416-100%,"")</f>
        <v>0.12336337090646499</v>
      </c>
      <c r="D357" s="57">
        <v>48859</v>
      </c>
      <c r="E357" s="56">
        <f t="shared" ref="E357:E368" si="31">IF(D357&lt;&gt;"",D357/D416-100%,"")</f>
        <v>0.15908713496073834</v>
      </c>
      <c r="F357" s="57">
        <v>22697</v>
      </c>
      <c r="G357" s="56">
        <f t="shared" ref="G357:G368" si="32">IF(F357&lt;&gt;"",F357/F416-100%,"")</f>
        <v>5.3469482478533337E-2</v>
      </c>
      <c r="H357" s="58">
        <v>1669</v>
      </c>
      <c r="I357" s="56">
        <f t="shared" ref="I357:I368" si="33">IF(H357&lt;&gt;"",H357/H416-100%,"")</f>
        <v>0.12239408204438473</v>
      </c>
      <c r="J357" s="58">
        <v>1021</v>
      </c>
      <c r="K357" s="56">
        <f t="shared" ref="K357:K368" si="34">IF(J357&lt;&gt;"",J357/J416-100%,"")</f>
        <v>8.3864118895966122E-2</v>
      </c>
      <c r="L357" s="47"/>
    </row>
    <row r="358" spans="1:12" ht="12.75" customHeight="1" x14ac:dyDescent="0.35">
      <c r="A358" s="41">
        <v>43132</v>
      </c>
      <c r="B358" s="55">
        <f t="shared" ref="B358:B368" si="35">SUM(D358,F358)</f>
        <v>69874</v>
      </c>
      <c r="C358" s="56">
        <f t="shared" si="30"/>
        <v>4.4454409566517139E-2</v>
      </c>
      <c r="D358" s="57">
        <v>47114</v>
      </c>
      <c r="E358" s="56">
        <f t="shared" si="31"/>
        <v>4.2621935026998292E-2</v>
      </c>
      <c r="F358" s="57">
        <v>22760</v>
      </c>
      <c r="G358" s="56">
        <f t="shared" si="32"/>
        <v>4.8268238761974835E-2</v>
      </c>
      <c r="H358" s="58">
        <v>1289</v>
      </c>
      <c r="I358" s="56">
        <f t="shared" si="33"/>
        <v>9.2372881355932135E-2</v>
      </c>
      <c r="J358" s="58">
        <v>1004</v>
      </c>
      <c r="K358" s="56">
        <f t="shared" si="34"/>
        <v>7.2649572649572614E-2</v>
      </c>
      <c r="L358" s="47"/>
    </row>
    <row r="359" spans="1:12" ht="12.75" customHeight="1" x14ac:dyDescent="0.35">
      <c r="A359" s="41">
        <v>43160</v>
      </c>
      <c r="B359" s="55">
        <f t="shared" si="35"/>
        <v>79666</v>
      </c>
      <c r="C359" s="56">
        <f t="shared" si="30"/>
        <v>1.3768706097933459E-2</v>
      </c>
      <c r="D359" s="57">
        <v>56634</v>
      </c>
      <c r="E359" s="56">
        <f t="shared" si="31"/>
        <v>1.7865671377779169E-3</v>
      </c>
      <c r="F359" s="57">
        <v>23032</v>
      </c>
      <c r="G359" s="56">
        <f t="shared" si="32"/>
        <v>4.4487778332048533E-2</v>
      </c>
      <c r="H359" s="58">
        <v>1553</v>
      </c>
      <c r="I359" s="56">
        <f t="shared" si="33"/>
        <v>-4.6068796068796103E-2</v>
      </c>
      <c r="J359" s="58">
        <v>1046</v>
      </c>
      <c r="K359" s="56">
        <f t="shared" si="34"/>
        <v>4.8096192384769587E-2</v>
      </c>
      <c r="L359" s="47"/>
    </row>
    <row r="360" spans="1:12" ht="12.75" customHeight="1" x14ac:dyDescent="0.35">
      <c r="A360" s="41">
        <v>43191</v>
      </c>
      <c r="B360" s="55">
        <f t="shared" si="35"/>
        <v>87826</v>
      </c>
      <c r="C360" s="56">
        <f t="shared" si="30"/>
        <v>3.916418193004878E-2</v>
      </c>
      <c r="D360" s="57">
        <v>64558</v>
      </c>
      <c r="E360" s="56">
        <f t="shared" si="31"/>
        <v>3.6061048610999569E-2</v>
      </c>
      <c r="F360" s="57">
        <v>23268</v>
      </c>
      <c r="G360" s="56">
        <f t="shared" si="32"/>
        <v>4.7872100878180612E-2</v>
      </c>
      <c r="H360" s="58">
        <v>1865</v>
      </c>
      <c r="I360" s="56">
        <f t="shared" si="33"/>
        <v>9.6413874191652038E-2</v>
      </c>
      <c r="J360" s="58">
        <v>1150</v>
      </c>
      <c r="K360" s="56">
        <f t="shared" si="34"/>
        <v>4.261106074342691E-2</v>
      </c>
      <c r="L360" s="47"/>
    </row>
    <row r="361" spans="1:12" ht="12.75" customHeight="1" x14ac:dyDescent="0.35">
      <c r="A361" s="41">
        <v>43221</v>
      </c>
      <c r="B361" s="55">
        <f t="shared" si="35"/>
        <v>89771</v>
      </c>
      <c r="C361" s="56">
        <f t="shared" si="30"/>
        <v>3.8883938387473727E-2</v>
      </c>
      <c r="D361" s="57">
        <v>66333</v>
      </c>
      <c r="E361" s="56">
        <f t="shared" si="31"/>
        <v>3.5094563385556388E-2</v>
      </c>
      <c r="F361" s="57">
        <v>23438</v>
      </c>
      <c r="G361" s="56">
        <f t="shared" si="32"/>
        <v>4.9760379809199673E-2</v>
      </c>
      <c r="H361" s="58">
        <v>2192</v>
      </c>
      <c r="I361" s="56">
        <f t="shared" si="33"/>
        <v>5.3339740509370515E-2</v>
      </c>
      <c r="J361" s="58">
        <v>1169</v>
      </c>
      <c r="K361" s="56">
        <f t="shared" si="34"/>
        <v>6.563354603464E-2</v>
      </c>
      <c r="L361" s="47"/>
    </row>
    <row r="362" spans="1:12" ht="12.75" customHeight="1" x14ac:dyDescent="0.35">
      <c r="A362" s="41">
        <v>43252</v>
      </c>
      <c r="B362" s="55">
        <f t="shared" si="35"/>
        <v>90253</v>
      </c>
      <c r="C362" s="56">
        <f t="shared" si="30"/>
        <v>4.2387073674970743E-2</v>
      </c>
      <c r="D362" s="57">
        <v>66738</v>
      </c>
      <c r="E362" s="56">
        <f t="shared" si="31"/>
        <v>3.7996733805117033E-2</v>
      </c>
      <c r="F362" s="57">
        <v>23515</v>
      </c>
      <c r="G362" s="56">
        <f t="shared" si="32"/>
        <v>5.5052045944005812E-2</v>
      </c>
      <c r="H362" s="58">
        <v>2122</v>
      </c>
      <c r="I362" s="56">
        <f t="shared" si="33"/>
        <v>2.2650602409638454E-2</v>
      </c>
      <c r="J362" s="58">
        <v>1733</v>
      </c>
      <c r="K362" s="56">
        <f t="shared" si="34"/>
        <v>7.0413835701049976E-2</v>
      </c>
      <c r="L362" s="47"/>
    </row>
    <row r="363" spans="1:12" ht="12.75" customHeight="1" x14ac:dyDescent="0.35">
      <c r="A363" s="41">
        <v>43282</v>
      </c>
      <c r="B363" s="55">
        <f t="shared" si="35"/>
        <v>92398</v>
      </c>
      <c r="C363" s="56">
        <f t="shared" si="30"/>
        <v>4.6457370662317699E-2</v>
      </c>
      <c r="D363" s="57">
        <v>68273</v>
      </c>
      <c r="E363" s="56">
        <f t="shared" si="31"/>
        <v>4.2749793811283965E-2</v>
      </c>
      <c r="F363" s="57">
        <v>24125</v>
      </c>
      <c r="G363" s="56">
        <f t="shared" si="32"/>
        <v>5.7094032074314294E-2</v>
      </c>
      <c r="H363" s="58">
        <v>2279</v>
      </c>
      <c r="I363" s="56">
        <f t="shared" si="33"/>
        <v>0.11008280565026785</v>
      </c>
      <c r="J363" s="58">
        <v>1226</v>
      </c>
      <c r="K363" s="56">
        <f t="shared" si="34"/>
        <v>7.8276165347405557E-2</v>
      </c>
      <c r="L363" s="47"/>
    </row>
    <row r="364" spans="1:12" ht="12.75" customHeight="1" x14ac:dyDescent="0.35">
      <c r="A364" s="41">
        <v>43313</v>
      </c>
      <c r="B364" s="55">
        <f t="shared" si="35"/>
        <v>93127</v>
      </c>
      <c r="C364" s="56">
        <f t="shared" si="30"/>
        <v>5.3806635585932128E-2</v>
      </c>
      <c r="D364" s="57">
        <v>68804</v>
      </c>
      <c r="E364" s="56">
        <f t="shared" si="31"/>
        <v>4.9193327030406575E-2</v>
      </c>
      <c r="F364" s="57">
        <v>24323</v>
      </c>
      <c r="G364" s="56">
        <f t="shared" si="32"/>
        <v>6.707905589190144E-2</v>
      </c>
      <c r="H364" s="58">
        <v>2506</v>
      </c>
      <c r="I364" s="56">
        <f t="shared" si="33"/>
        <v>7.094017094017091E-2</v>
      </c>
      <c r="J364" s="58">
        <v>1140</v>
      </c>
      <c r="K364" s="56">
        <f t="shared" si="34"/>
        <v>9.1954022988505857E-2</v>
      </c>
      <c r="L364" s="47"/>
    </row>
    <row r="365" spans="1:12" ht="12.75" customHeight="1" x14ac:dyDescent="0.35">
      <c r="A365" s="41">
        <v>43344</v>
      </c>
      <c r="B365" s="55">
        <f t="shared" si="35"/>
        <v>93007</v>
      </c>
      <c r="C365" s="56">
        <f t="shared" si="30"/>
        <v>5.899164256598266E-2</v>
      </c>
      <c r="D365" s="57">
        <v>68866</v>
      </c>
      <c r="E365" s="56">
        <f t="shared" si="31"/>
        <v>5.5611760017167944E-2</v>
      </c>
      <c r="F365" s="57">
        <v>24141</v>
      </c>
      <c r="G365" s="56">
        <f t="shared" si="32"/>
        <v>6.8753320347086921E-2</v>
      </c>
      <c r="H365" s="58">
        <v>2135</v>
      </c>
      <c r="I365" s="56">
        <f t="shared" si="33"/>
        <v>7.7738515901060179E-2</v>
      </c>
      <c r="J365" s="58">
        <v>1136</v>
      </c>
      <c r="K365" s="56">
        <f t="shared" si="34"/>
        <v>8.6042065009560131E-2</v>
      </c>
      <c r="L365" s="47"/>
    </row>
    <row r="366" spans="1:12" ht="12.75" customHeight="1" x14ac:dyDescent="0.35">
      <c r="A366" s="41">
        <v>43374</v>
      </c>
      <c r="B366" s="55">
        <f t="shared" si="35"/>
        <v>92915</v>
      </c>
      <c r="C366" s="56">
        <f t="shared" si="30"/>
        <v>6.0637192790201189E-2</v>
      </c>
      <c r="D366" s="57">
        <v>68778</v>
      </c>
      <c r="E366" s="56">
        <f t="shared" si="31"/>
        <v>5.8253323485967456E-2</v>
      </c>
      <c r="F366" s="57">
        <v>24137</v>
      </c>
      <c r="G366" s="56">
        <f t="shared" si="32"/>
        <v>6.7489275131573212E-2</v>
      </c>
      <c r="H366" s="58">
        <v>2494</v>
      </c>
      <c r="I366" s="56">
        <f t="shared" si="33"/>
        <v>0.12241224122412242</v>
      </c>
      <c r="J366" s="58">
        <v>1222</v>
      </c>
      <c r="K366" s="56">
        <f t="shared" si="34"/>
        <v>0.1129326047358834</v>
      </c>
      <c r="L366" s="47"/>
    </row>
    <row r="367" spans="1:12" ht="12.75" customHeight="1" x14ac:dyDescent="0.35">
      <c r="A367" s="41">
        <v>43405</v>
      </c>
      <c r="B367" s="55">
        <f t="shared" si="35"/>
        <v>92049</v>
      </c>
      <c r="C367" s="56">
        <f t="shared" si="30"/>
        <v>5.9422691803052263E-2</v>
      </c>
      <c r="D367" s="57">
        <v>67887</v>
      </c>
      <c r="E367" s="56">
        <f t="shared" si="31"/>
        <v>5.6755031833252811E-2</v>
      </c>
      <c r="F367" s="57">
        <v>24162</v>
      </c>
      <c r="G367" s="56">
        <f t="shared" si="32"/>
        <v>6.6990505630381891E-2</v>
      </c>
      <c r="H367" s="58">
        <v>3344</v>
      </c>
      <c r="I367" s="56">
        <f t="shared" si="33"/>
        <v>7.2482360487492015E-2</v>
      </c>
      <c r="J367" s="58">
        <v>1915</v>
      </c>
      <c r="K367" s="56">
        <f t="shared" si="34"/>
        <v>0.11401977894124493</v>
      </c>
      <c r="L367" s="47"/>
    </row>
    <row r="368" spans="1:12" ht="12.75" customHeight="1" x14ac:dyDescent="0.35">
      <c r="A368" s="41">
        <v>43435</v>
      </c>
      <c r="B368" s="55">
        <f t="shared" si="35"/>
        <v>82075</v>
      </c>
      <c r="C368" s="56">
        <f t="shared" si="30"/>
        <v>4.1124909619068228E-2</v>
      </c>
      <c r="D368" s="57">
        <v>58122</v>
      </c>
      <c r="E368" s="56">
        <f t="shared" si="31"/>
        <v>2.9473236742357134E-2</v>
      </c>
      <c r="F368" s="57">
        <v>23953</v>
      </c>
      <c r="G368" s="56">
        <f t="shared" si="32"/>
        <v>7.0525139664804559E-2</v>
      </c>
      <c r="H368" s="58">
        <v>2175</v>
      </c>
      <c r="I368" s="56">
        <f t="shared" si="33"/>
        <v>7.0374015748031482E-2</v>
      </c>
      <c r="J368" s="58">
        <v>1189</v>
      </c>
      <c r="K368" s="56">
        <f t="shared" si="34"/>
        <v>7.8947368421052655E-2</v>
      </c>
      <c r="L368" s="47"/>
    </row>
    <row r="369" spans="1:12" ht="12.75" customHeight="1" x14ac:dyDescent="0.3">
      <c r="A369" s="23"/>
      <c r="B369" s="24"/>
      <c r="C369" s="25"/>
      <c r="D369" s="26"/>
      <c r="F369" s="26"/>
      <c r="G369" s="25"/>
      <c r="I369" s="25"/>
      <c r="K369" s="25"/>
      <c r="L369" s="47"/>
    </row>
    <row r="370" spans="1:12" ht="12.75" customHeight="1" x14ac:dyDescent="0.3">
      <c r="A370" s="80" t="s">
        <v>103</v>
      </c>
      <c r="B370" s="80"/>
      <c r="C370" s="80"/>
      <c r="D370" s="80"/>
      <c r="E370" s="80"/>
      <c r="F370" s="80"/>
      <c r="G370" s="80"/>
      <c r="H370" s="80"/>
      <c r="I370" s="80"/>
      <c r="J370" s="80"/>
      <c r="K370" s="80"/>
      <c r="L370" s="47"/>
    </row>
    <row r="371" spans="1:12" ht="12.75" customHeight="1" x14ac:dyDescent="0.3">
      <c r="A371" s="80"/>
      <c r="B371" s="80"/>
      <c r="C371" s="80"/>
      <c r="D371" s="80"/>
      <c r="E371" s="80"/>
      <c r="F371" s="80"/>
      <c r="G371" s="80"/>
      <c r="H371" s="80"/>
      <c r="I371" s="80"/>
      <c r="J371" s="80"/>
      <c r="K371" s="80"/>
    </row>
    <row r="372" spans="1:12" s="17" customFormat="1" ht="12.75" customHeight="1" x14ac:dyDescent="0.3">
      <c r="A372" s="27" t="s">
        <v>44</v>
      </c>
      <c r="C372" s="27"/>
      <c r="H372" s="28"/>
      <c r="J372" s="28"/>
    </row>
    <row r="373" spans="1:12" s="17" customFormat="1" ht="12.75" customHeight="1" x14ac:dyDescent="0.3">
      <c r="A373" s="27" t="s">
        <v>45</v>
      </c>
      <c r="F373" s="28"/>
      <c r="H373" s="28"/>
    </row>
    <row r="374" spans="1:12" s="17" customFormat="1" ht="12.75" customHeight="1" x14ac:dyDescent="0.3">
      <c r="A374" s="27" t="s">
        <v>46</v>
      </c>
      <c r="C374" s="27"/>
      <c r="G374" s="27"/>
      <c r="H374" s="28"/>
      <c r="J374" s="28"/>
    </row>
    <row r="375" spans="1:12" s="17" customFormat="1" ht="12.75" customHeight="1" x14ac:dyDescent="0.3">
      <c r="A375" s="27" t="s">
        <v>47</v>
      </c>
      <c r="B375" s="12"/>
      <c r="C375" s="12"/>
      <c r="D375" s="12"/>
      <c r="E375" s="12"/>
      <c r="F375" s="12"/>
      <c r="G375" s="12"/>
      <c r="H375" s="19"/>
      <c r="I375" s="12"/>
      <c r="J375" s="19"/>
      <c r="K375" s="12"/>
    </row>
    <row r="376" spans="1:12" s="17" customFormat="1" ht="12.75" customHeight="1" x14ac:dyDescent="0.3">
      <c r="A376" s="12"/>
      <c r="B376" s="12"/>
      <c r="C376" s="12"/>
      <c r="D376" s="12"/>
      <c r="E376" s="12"/>
      <c r="F376" s="12"/>
      <c r="G376" s="12"/>
      <c r="H376" s="19"/>
      <c r="I376" s="12"/>
      <c r="J376" s="19"/>
      <c r="K376" s="12"/>
    </row>
    <row r="377" spans="1:12" s="17" customFormat="1" ht="12.75" customHeight="1" x14ac:dyDescent="0.3">
      <c r="A377" s="17" t="s">
        <v>35</v>
      </c>
      <c r="B377" s="12"/>
      <c r="C377" s="12"/>
      <c r="D377" s="12"/>
      <c r="E377" s="12"/>
      <c r="F377" s="12"/>
      <c r="G377" s="12"/>
      <c r="H377" s="19"/>
      <c r="I377" s="12"/>
      <c r="J377" s="19"/>
      <c r="K377" s="12"/>
    </row>
    <row r="378" spans="1:12" s="17" customFormat="1" ht="13.5" x14ac:dyDescent="0.3"/>
    <row r="379" spans="1:12" s="17" customFormat="1" ht="13.5" x14ac:dyDescent="0.3"/>
    <row r="380" spans="1:12" s="17" customFormat="1" ht="13.5" x14ac:dyDescent="0.3"/>
    <row r="381" spans="1:12" s="17" customFormat="1" ht="13.5" x14ac:dyDescent="0.3"/>
    <row r="382" spans="1:12" s="17" customFormat="1" ht="13.5" x14ac:dyDescent="0.3"/>
    <row r="383" spans="1:12" s="17" customFormat="1" ht="13.5" x14ac:dyDescent="0.3"/>
    <row r="384" spans="1:12" s="17" customFormat="1" ht="13.5" x14ac:dyDescent="0.3"/>
    <row r="385" s="17" customFormat="1" ht="13.5" x14ac:dyDescent="0.3"/>
    <row r="386" s="17" customFormat="1" ht="13.5" x14ac:dyDescent="0.3"/>
    <row r="387" s="17" customFormat="1" ht="13.5" x14ac:dyDescent="0.3"/>
    <row r="388" s="17" customFormat="1" ht="13.5" x14ac:dyDescent="0.3"/>
    <row r="389" s="17" customFormat="1" ht="13.5" x14ac:dyDescent="0.3"/>
    <row r="390" s="17" customFormat="1" ht="13.5" x14ac:dyDescent="0.3"/>
    <row r="391" s="17" customFormat="1" ht="13.5" x14ac:dyDescent="0.3"/>
    <row r="392" s="17" customFormat="1" ht="13.5" x14ac:dyDescent="0.3"/>
    <row r="393" s="17" customFormat="1" ht="13.5" x14ac:dyDescent="0.3"/>
    <row r="394" s="17" customFormat="1" ht="13.5" x14ac:dyDescent="0.3"/>
    <row r="395" s="17" customFormat="1" ht="13.5" x14ac:dyDescent="0.3"/>
    <row r="396" s="17" customFormat="1" ht="13.5" x14ac:dyDescent="0.3"/>
    <row r="397" s="17" customFormat="1" ht="13.5" x14ac:dyDescent="0.3"/>
    <row r="398" s="17" customFormat="1" ht="13.5" x14ac:dyDescent="0.3"/>
    <row r="399" s="17" customFormat="1" ht="13.5" x14ac:dyDescent="0.3"/>
    <row r="400" s="17" customFormat="1" ht="13.5" x14ac:dyDescent="0.3"/>
    <row r="401" spans="1:12" s="17" customFormat="1" ht="13.5" x14ac:dyDescent="0.3"/>
    <row r="402" spans="1:12" s="17" customFormat="1" ht="13.5" x14ac:dyDescent="0.3"/>
    <row r="403" spans="1:12" s="17" customFormat="1" ht="13.5" x14ac:dyDescent="0.3"/>
    <row r="404" spans="1:12" s="17" customFormat="1" ht="13.5" x14ac:dyDescent="0.3"/>
    <row r="405" spans="1:12" s="17" customFormat="1" ht="13.5" x14ac:dyDescent="0.3"/>
    <row r="406" spans="1:12" s="17" customFormat="1" ht="13.5" x14ac:dyDescent="0.3"/>
    <row r="407" spans="1:12" s="17" customFormat="1" ht="13.5" x14ac:dyDescent="0.3"/>
    <row r="408" spans="1:12" s="17" customFormat="1" ht="13.5" x14ac:dyDescent="0.3"/>
    <row r="409" spans="1:12" s="17" customFormat="1" ht="13.5" x14ac:dyDescent="0.3"/>
    <row r="410" spans="1:12" s="17" customFormat="1" ht="13.5" x14ac:dyDescent="0.3"/>
    <row r="411" spans="1:12" ht="13.5" customHeight="1" x14ac:dyDescent="0.3"/>
    <row r="412" spans="1:12" s="17" customFormat="1" ht="13.5" x14ac:dyDescent="0.3"/>
    <row r="413" spans="1:12" ht="18" x14ac:dyDescent="0.35">
      <c r="A413" s="82" t="s">
        <v>102</v>
      </c>
      <c r="B413" s="82"/>
      <c r="C413" s="82"/>
      <c r="D413" s="82"/>
      <c r="E413" s="82"/>
      <c r="F413" s="82"/>
      <c r="G413" s="82"/>
      <c r="H413" s="82"/>
      <c r="I413" s="82"/>
      <c r="J413" s="82"/>
      <c r="K413" s="82"/>
    </row>
    <row r="414" spans="1:12" ht="3" customHeight="1" x14ac:dyDescent="0.3"/>
    <row r="415" spans="1:12" s="17" customFormat="1" ht="24" customHeight="1" x14ac:dyDescent="0.3">
      <c r="A415" s="20" t="s">
        <v>0</v>
      </c>
      <c r="B415" s="20" t="s">
        <v>30</v>
      </c>
      <c r="C415" s="20" t="s">
        <v>19</v>
      </c>
      <c r="D415" s="20" t="s">
        <v>41</v>
      </c>
      <c r="E415" s="20" t="s">
        <v>19</v>
      </c>
      <c r="F415" s="20" t="s">
        <v>56</v>
      </c>
      <c r="G415" s="20" t="s">
        <v>19</v>
      </c>
      <c r="H415" s="21" t="s">
        <v>42</v>
      </c>
      <c r="I415" s="20" t="s">
        <v>19</v>
      </c>
      <c r="J415" s="21" t="s">
        <v>43</v>
      </c>
      <c r="K415" s="20" t="s">
        <v>19</v>
      </c>
    </row>
    <row r="416" spans="1:12" ht="12.75" customHeight="1" x14ac:dyDescent="0.35">
      <c r="A416" s="41">
        <v>42736</v>
      </c>
      <c r="B416" s="55">
        <f>SUM(D416,F416)</f>
        <v>63698</v>
      </c>
      <c r="C416" s="56">
        <f t="shared" ref="C416:C427" si="36">IF(B416&lt;&gt;0,B416/B475-100%,"")</f>
        <v>-4.3765044233955441E-3</v>
      </c>
      <c r="D416" s="57">
        <v>42153</v>
      </c>
      <c r="E416" s="56">
        <f t="shared" ref="E416:E427" si="37">IF(D416&lt;&gt;"",D416/D475-100%,"")</f>
        <v>-1.234770384254924E-2</v>
      </c>
      <c r="F416" s="57">
        <v>21545</v>
      </c>
      <c r="G416" s="56">
        <f t="shared" ref="G416:G427" si="38">IF(F416&lt;&gt;"",F416/F475-100%,"")</f>
        <v>1.1597333082918659E-2</v>
      </c>
      <c r="H416" s="58">
        <v>1487</v>
      </c>
      <c r="I416" s="56">
        <f t="shared" ref="I416:I427" si="39">IF(H416&lt;&gt;"",H416/H475-100%,"")</f>
        <v>2.9065743944636679E-2</v>
      </c>
      <c r="J416" s="58">
        <v>942</v>
      </c>
      <c r="K416" s="56">
        <f t="shared" ref="K416:K427" si="40">IF(J416&lt;&gt;"",J416/J475-100%,"")</f>
        <v>9.6463022508037621E-3</v>
      </c>
      <c r="L416" s="47"/>
    </row>
    <row r="417" spans="1:12" ht="12.75" customHeight="1" x14ac:dyDescent="0.35">
      <c r="A417" s="41">
        <v>42767</v>
      </c>
      <c r="B417" s="55">
        <f t="shared" ref="B417:B427" si="41">SUM(D417,F417)</f>
        <v>66900</v>
      </c>
      <c r="C417" s="56">
        <f t="shared" si="36"/>
        <v>9.1410987419675571E-3</v>
      </c>
      <c r="D417" s="57">
        <v>45188</v>
      </c>
      <c r="E417" s="56">
        <f t="shared" si="37"/>
        <v>5.6527351226243194E-3</v>
      </c>
      <c r="F417" s="57">
        <v>21712</v>
      </c>
      <c r="G417" s="56">
        <f t="shared" si="38"/>
        <v>1.6479400749063622E-2</v>
      </c>
      <c r="H417" s="58">
        <v>1180</v>
      </c>
      <c r="I417" s="56">
        <f t="shared" si="39"/>
        <v>-5.5244195356284997E-2</v>
      </c>
      <c r="J417" s="58">
        <v>936</v>
      </c>
      <c r="K417" s="56">
        <f t="shared" si="40"/>
        <v>7.5349838536060698E-3</v>
      </c>
      <c r="L417" s="47"/>
    </row>
    <row r="418" spans="1:12" ht="12.75" customHeight="1" x14ac:dyDescent="0.35">
      <c r="A418" s="41">
        <v>42795</v>
      </c>
      <c r="B418" s="55">
        <f t="shared" si="41"/>
        <v>78584</v>
      </c>
      <c r="C418" s="56">
        <f t="shared" si="36"/>
        <v>3.5280478486549249E-2</v>
      </c>
      <c r="D418" s="57">
        <v>56533</v>
      </c>
      <c r="E418" s="56">
        <f t="shared" si="37"/>
        <v>4.104670005892741E-2</v>
      </c>
      <c r="F418" s="57">
        <v>22051</v>
      </c>
      <c r="G418" s="56">
        <f t="shared" si="38"/>
        <v>2.0785112489584368E-2</v>
      </c>
      <c r="H418" s="58">
        <v>1628</v>
      </c>
      <c r="I418" s="56">
        <f t="shared" si="39"/>
        <v>4.7619047619047672E-2</v>
      </c>
      <c r="J418" s="58">
        <v>998</v>
      </c>
      <c r="K418" s="56">
        <f t="shared" si="40"/>
        <v>2.5693730729702047E-2</v>
      </c>
      <c r="L418" s="47"/>
    </row>
    <row r="419" spans="1:12" ht="12.75" customHeight="1" x14ac:dyDescent="0.35">
      <c r="A419" s="41">
        <v>42826</v>
      </c>
      <c r="B419" s="55">
        <f t="shared" si="41"/>
        <v>84516</v>
      </c>
      <c r="C419" s="56">
        <f t="shared" si="36"/>
        <v>1.950566351825711E-2</v>
      </c>
      <c r="D419" s="57">
        <v>62311</v>
      </c>
      <c r="E419" s="56">
        <f t="shared" si="37"/>
        <v>1.7953995948506885E-2</v>
      </c>
      <c r="F419" s="57">
        <v>22205</v>
      </c>
      <c r="G419" s="56">
        <f t="shared" si="38"/>
        <v>2.3885276893991891E-2</v>
      </c>
      <c r="H419" s="58">
        <v>1701</v>
      </c>
      <c r="I419" s="56">
        <f t="shared" si="39"/>
        <v>-1.1621150493898891E-2</v>
      </c>
      <c r="J419" s="58">
        <v>1103</v>
      </c>
      <c r="K419" s="56">
        <f t="shared" si="40"/>
        <v>2.1296296296296369E-2</v>
      </c>
      <c r="L419" s="47"/>
    </row>
    <row r="420" spans="1:12" ht="12.75" customHeight="1" x14ac:dyDescent="0.35">
      <c r="A420" s="41">
        <v>42856</v>
      </c>
      <c r="B420" s="55">
        <f t="shared" si="41"/>
        <v>86411</v>
      </c>
      <c r="C420" s="56">
        <f t="shared" si="36"/>
        <v>1.600235155790708E-2</v>
      </c>
      <c r="D420" s="57">
        <v>64084</v>
      </c>
      <c r="E420" s="56">
        <f t="shared" si="37"/>
        <v>1.3923169419656878E-2</v>
      </c>
      <c r="F420" s="57">
        <v>22327</v>
      </c>
      <c r="G420" s="56">
        <f t="shared" si="38"/>
        <v>2.2017760688455512E-2</v>
      </c>
      <c r="H420" s="58">
        <v>2081</v>
      </c>
      <c r="I420" s="56">
        <f t="shared" si="39"/>
        <v>9.1242789722076667E-2</v>
      </c>
      <c r="J420" s="58">
        <v>1097</v>
      </c>
      <c r="K420" s="56">
        <f t="shared" si="40"/>
        <v>3.5882908404154756E-2</v>
      </c>
      <c r="L420" s="47"/>
    </row>
    <row r="421" spans="1:12" ht="12.75" customHeight="1" x14ac:dyDescent="0.35">
      <c r="A421" s="41">
        <v>42887</v>
      </c>
      <c r="B421" s="55">
        <f t="shared" si="41"/>
        <v>86583</v>
      </c>
      <c r="C421" s="56">
        <f t="shared" si="36"/>
        <v>8.9965155982332234E-3</v>
      </c>
      <c r="D421" s="57">
        <v>64295</v>
      </c>
      <c r="E421" s="56">
        <f t="shared" si="37"/>
        <v>6.1815336463224568E-3</v>
      </c>
      <c r="F421" s="57">
        <v>22288</v>
      </c>
      <c r="G421" s="56">
        <f t="shared" si="38"/>
        <v>1.7205969604308313E-2</v>
      </c>
      <c r="H421" s="58">
        <v>2075</v>
      </c>
      <c r="I421" s="56">
        <f t="shared" si="39"/>
        <v>8.7506076810890399E-3</v>
      </c>
      <c r="J421" s="58">
        <v>1619</v>
      </c>
      <c r="K421" s="56">
        <f t="shared" si="40"/>
        <v>2.6632847178186481E-2</v>
      </c>
      <c r="L421" s="47"/>
    </row>
    <row r="422" spans="1:12" ht="12.75" customHeight="1" x14ac:dyDescent="0.35">
      <c r="A422" s="41">
        <v>42917</v>
      </c>
      <c r="B422" s="55">
        <f t="shared" si="41"/>
        <v>88296</v>
      </c>
      <c r="C422" s="56">
        <f t="shared" si="36"/>
        <v>1.2870810103930097E-2</v>
      </c>
      <c r="D422" s="57">
        <v>65474</v>
      </c>
      <c r="E422" s="56">
        <f t="shared" si="37"/>
        <v>9.5288022696435881E-3</v>
      </c>
      <c r="F422" s="57">
        <v>22822</v>
      </c>
      <c r="G422" s="56">
        <f t="shared" si="38"/>
        <v>2.2582668697912034E-2</v>
      </c>
      <c r="H422" s="58">
        <v>2053</v>
      </c>
      <c r="I422" s="56">
        <f t="shared" si="39"/>
        <v>3.2696177062374154E-2</v>
      </c>
      <c r="J422" s="58">
        <v>1137</v>
      </c>
      <c r="K422" s="56">
        <f t="shared" si="40"/>
        <v>2.3402340234023322E-2</v>
      </c>
      <c r="L422" s="47"/>
    </row>
    <row r="423" spans="1:12" ht="12.75" customHeight="1" x14ac:dyDescent="0.35">
      <c r="A423" s="41">
        <v>42948</v>
      </c>
      <c r="B423" s="55">
        <f t="shared" si="41"/>
        <v>88372</v>
      </c>
      <c r="C423" s="56">
        <f t="shared" si="36"/>
        <v>8.8818868872297951E-3</v>
      </c>
      <c r="D423" s="57">
        <v>65578</v>
      </c>
      <c r="E423" s="56">
        <f t="shared" si="37"/>
        <v>2.3845189691540369E-3</v>
      </c>
      <c r="F423" s="57">
        <v>22794</v>
      </c>
      <c r="G423" s="56">
        <f t="shared" si="38"/>
        <v>2.805340068554929E-2</v>
      </c>
      <c r="H423" s="58">
        <v>2340</v>
      </c>
      <c r="I423" s="56">
        <f t="shared" si="39"/>
        <v>1.6507384882710641E-2</v>
      </c>
      <c r="J423" s="58">
        <v>1044</v>
      </c>
      <c r="K423" s="56">
        <f t="shared" si="40"/>
        <v>4.1916167664670656E-2</v>
      </c>
      <c r="L423" s="47"/>
    </row>
    <row r="424" spans="1:12" ht="12.75" customHeight="1" x14ac:dyDescent="0.35">
      <c r="A424" s="41">
        <v>42979</v>
      </c>
      <c r="B424" s="55">
        <f t="shared" si="41"/>
        <v>87826</v>
      </c>
      <c r="C424" s="56">
        <f t="shared" si="36"/>
        <v>9.3898332356423531E-3</v>
      </c>
      <c r="D424" s="57">
        <v>65238</v>
      </c>
      <c r="E424" s="56">
        <f t="shared" si="37"/>
        <v>3.5997784751706785E-3</v>
      </c>
      <c r="F424" s="57">
        <v>22588</v>
      </c>
      <c r="G424" s="56">
        <f t="shared" si="38"/>
        <v>2.6493978641217941E-2</v>
      </c>
      <c r="H424" s="58">
        <v>1981</v>
      </c>
      <c r="I424" s="56">
        <f t="shared" si="39"/>
        <v>-4.6679499518768042E-2</v>
      </c>
      <c r="J424" s="58">
        <v>1046</v>
      </c>
      <c r="K424" s="56">
        <f t="shared" si="40"/>
        <v>2.8515240904621431E-2</v>
      </c>
      <c r="L424" s="47"/>
    </row>
    <row r="425" spans="1:12" ht="12.75" customHeight="1" x14ac:dyDescent="0.35">
      <c r="A425" s="41">
        <v>43009</v>
      </c>
      <c r="B425" s="55">
        <f t="shared" si="41"/>
        <v>87603</v>
      </c>
      <c r="C425" s="56">
        <f t="shared" si="36"/>
        <v>-6.5884967794611615E-3</v>
      </c>
      <c r="D425" s="57">
        <v>64992</v>
      </c>
      <c r="E425" s="56">
        <f t="shared" si="37"/>
        <v>-1.0264063594554229E-2</v>
      </c>
      <c r="F425" s="57">
        <v>22611</v>
      </c>
      <c r="G425" s="56">
        <f t="shared" si="38"/>
        <v>4.1300293098853746E-3</v>
      </c>
      <c r="H425" s="58">
        <v>2222</v>
      </c>
      <c r="I425" s="56">
        <f t="shared" si="39"/>
        <v>4.7619047619047672E-2</v>
      </c>
      <c r="J425" s="58">
        <v>1098</v>
      </c>
      <c r="K425" s="56">
        <f t="shared" si="40"/>
        <v>2.5210084033613356E-2</v>
      </c>
      <c r="L425" s="47"/>
    </row>
    <row r="426" spans="1:12" ht="12.75" customHeight="1" x14ac:dyDescent="0.35">
      <c r="A426" s="41">
        <v>43040</v>
      </c>
      <c r="B426" s="55">
        <f t="shared" si="41"/>
        <v>86886</v>
      </c>
      <c r="C426" s="56">
        <f t="shared" si="36"/>
        <v>-1.0680451812716374E-2</v>
      </c>
      <c r="D426" s="57">
        <v>64241</v>
      </c>
      <c r="E426" s="56">
        <f t="shared" si="37"/>
        <v>-1.7421229733863619E-2</v>
      </c>
      <c r="F426" s="57">
        <v>22645</v>
      </c>
      <c r="G426" s="56">
        <f t="shared" si="38"/>
        <v>8.9556228836213947E-3</v>
      </c>
      <c r="H426" s="58">
        <v>3118</v>
      </c>
      <c r="I426" s="56">
        <f t="shared" si="39"/>
        <v>-1.7952755905511819E-2</v>
      </c>
      <c r="J426" s="58">
        <v>1719</v>
      </c>
      <c r="K426" s="56">
        <f t="shared" si="40"/>
        <v>-1.7421602787456303E-3</v>
      </c>
      <c r="L426" s="47"/>
    </row>
    <row r="427" spans="1:12" ht="12.75" customHeight="1" x14ac:dyDescent="0.35">
      <c r="A427" s="41">
        <v>43070</v>
      </c>
      <c r="B427" s="55">
        <f t="shared" si="41"/>
        <v>78833</v>
      </c>
      <c r="C427" s="56">
        <f t="shared" si="36"/>
        <v>2.1682218766200023E-2</v>
      </c>
      <c r="D427" s="57">
        <v>56458</v>
      </c>
      <c r="E427" s="56">
        <f t="shared" si="37"/>
        <v>1.8454045278253783E-2</v>
      </c>
      <c r="F427" s="57">
        <v>22375</v>
      </c>
      <c r="G427" s="56">
        <f t="shared" si="38"/>
        <v>2.9919447640966546E-2</v>
      </c>
      <c r="H427" s="58">
        <v>2032</v>
      </c>
      <c r="I427" s="56">
        <f t="shared" si="39"/>
        <v>-1.4070839398350299E-2</v>
      </c>
      <c r="J427" s="58">
        <v>1102</v>
      </c>
      <c r="K427" s="56">
        <f t="shared" si="40"/>
        <v>3.0869971936389184E-2</v>
      </c>
      <c r="L427" s="47"/>
    </row>
    <row r="428" spans="1:12" ht="12.75" customHeight="1" x14ac:dyDescent="0.3">
      <c r="A428" s="23"/>
      <c r="B428" s="24"/>
      <c r="C428" s="25"/>
      <c r="D428" s="26"/>
      <c r="F428" s="26"/>
      <c r="G428" s="25"/>
      <c r="I428" s="25"/>
      <c r="K428" s="25"/>
      <c r="L428" s="47"/>
    </row>
    <row r="429" spans="1:12" ht="12.75" customHeight="1" x14ac:dyDescent="0.3">
      <c r="A429" s="80" t="s">
        <v>103</v>
      </c>
      <c r="B429" s="80"/>
      <c r="C429" s="80"/>
      <c r="D429" s="80"/>
      <c r="E429" s="80"/>
      <c r="F429" s="80"/>
      <c r="G429" s="80"/>
      <c r="H429" s="80"/>
      <c r="I429" s="80"/>
      <c r="J429" s="80"/>
      <c r="K429" s="80"/>
      <c r="L429" s="47"/>
    </row>
    <row r="430" spans="1:12" ht="12.75" customHeight="1" x14ac:dyDescent="0.3">
      <c r="A430" s="80"/>
      <c r="B430" s="80"/>
      <c r="C430" s="80"/>
      <c r="D430" s="80"/>
      <c r="E430" s="80"/>
      <c r="F430" s="80"/>
      <c r="G430" s="80"/>
      <c r="H430" s="80"/>
      <c r="I430" s="80"/>
      <c r="J430" s="80"/>
      <c r="K430" s="80"/>
    </row>
    <row r="431" spans="1:12" s="17" customFormat="1" ht="12.75" customHeight="1" x14ac:dyDescent="0.3">
      <c r="A431" s="27" t="s">
        <v>44</v>
      </c>
      <c r="C431" s="27"/>
      <c r="H431" s="28"/>
      <c r="J431" s="28"/>
    </row>
    <row r="432" spans="1:12" s="17" customFormat="1" ht="12.75" customHeight="1" x14ac:dyDescent="0.3">
      <c r="A432" s="27" t="s">
        <v>45</v>
      </c>
      <c r="F432" s="28"/>
      <c r="H432" s="28"/>
    </row>
    <row r="433" spans="1:11" s="17" customFormat="1" ht="12.75" customHeight="1" x14ac:dyDescent="0.3">
      <c r="A433" s="27" t="s">
        <v>46</v>
      </c>
      <c r="C433" s="27"/>
      <c r="G433" s="27"/>
      <c r="H433" s="28"/>
      <c r="J433" s="28"/>
    </row>
    <row r="434" spans="1:11" s="17" customFormat="1" ht="12.75" customHeight="1" x14ac:dyDescent="0.3">
      <c r="A434" s="27" t="s">
        <v>47</v>
      </c>
      <c r="B434" s="12"/>
      <c r="C434" s="12"/>
      <c r="D434" s="12"/>
      <c r="E434" s="12"/>
      <c r="F434" s="12"/>
      <c r="G434" s="12"/>
      <c r="H434" s="19"/>
      <c r="I434" s="12"/>
      <c r="J434" s="19"/>
      <c r="K434" s="12"/>
    </row>
    <row r="435" spans="1:11" s="17" customFormat="1" ht="12.75" customHeight="1" x14ac:dyDescent="0.3">
      <c r="A435" s="12"/>
      <c r="B435" s="12"/>
      <c r="C435" s="12"/>
      <c r="D435" s="12"/>
      <c r="E435" s="12"/>
      <c r="F435" s="12"/>
      <c r="G435" s="12"/>
      <c r="H435" s="19"/>
      <c r="I435" s="12"/>
      <c r="J435" s="19"/>
      <c r="K435" s="12"/>
    </row>
    <row r="436" spans="1:11" s="17" customFormat="1" ht="12.75" customHeight="1" x14ac:dyDescent="0.3">
      <c r="A436" s="17" t="s">
        <v>35</v>
      </c>
      <c r="B436" s="12"/>
      <c r="C436" s="12"/>
      <c r="D436" s="12"/>
      <c r="E436" s="12"/>
      <c r="F436" s="12"/>
      <c r="G436" s="12"/>
      <c r="H436" s="19"/>
      <c r="I436" s="12"/>
      <c r="J436" s="19"/>
      <c r="K436" s="12"/>
    </row>
    <row r="437" spans="1:11" s="17" customFormat="1" ht="13.5" x14ac:dyDescent="0.3"/>
    <row r="438" spans="1:11" s="17" customFormat="1" ht="13.5" x14ac:dyDescent="0.3"/>
    <row r="439" spans="1:11" s="17" customFormat="1" ht="13.5" x14ac:dyDescent="0.3"/>
    <row r="440" spans="1:11" s="17" customFormat="1" ht="13.5" x14ac:dyDescent="0.3"/>
    <row r="441" spans="1:11" s="17" customFormat="1" ht="13.5" x14ac:dyDescent="0.3"/>
    <row r="442" spans="1:11" s="17" customFormat="1" ht="13.5" x14ac:dyDescent="0.3"/>
    <row r="443" spans="1:11" s="17" customFormat="1" ht="13.5" x14ac:dyDescent="0.3"/>
    <row r="444" spans="1:11" s="17" customFormat="1" ht="13.5" x14ac:dyDescent="0.3"/>
    <row r="445" spans="1:11" s="17" customFormat="1" ht="13.5" x14ac:dyDescent="0.3"/>
    <row r="446" spans="1:11" s="17" customFormat="1" ht="13.5" x14ac:dyDescent="0.3"/>
    <row r="447" spans="1:11" s="17" customFormat="1" ht="13.5" x14ac:dyDescent="0.3"/>
    <row r="448" spans="1:11" s="17" customFormat="1" ht="13.5" x14ac:dyDescent="0.3"/>
    <row r="449" s="17" customFormat="1" ht="13.5" x14ac:dyDescent="0.3"/>
    <row r="450" s="17" customFormat="1" ht="13.5" x14ac:dyDescent="0.3"/>
    <row r="451" s="17" customFormat="1" ht="13.5" x14ac:dyDescent="0.3"/>
    <row r="452" s="17" customFormat="1" ht="13.5" x14ac:dyDescent="0.3"/>
    <row r="453" s="17" customFormat="1" ht="13.5" x14ac:dyDescent="0.3"/>
    <row r="454" s="17" customFormat="1" ht="13.5" x14ac:dyDescent="0.3"/>
    <row r="455" s="17" customFormat="1" ht="13.5" x14ac:dyDescent="0.3"/>
    <row r="456" s="17" customFormat="1" ht="13.5" x14ac:dyDescent="0.3"/>
    <row r="457" s="17" customFormat="1" ht="13.5" x14ac:dyDescent="0.3"/>
    <row r="458" s="17" customFormat="1" ht="13.5" x14ac:dyDescent="0.3"/>
    <row r="459" s="17" customFormat="1" ht="13.5" x14ac:dyDescent="0.3"/>
    <row r="460" s="17" customFormat="1" ht="13.5" x14ac:dyDescent="0.3"/>
    <row r="461" s="17" customFormat="1" ht="13.5" x14ac:dyDescent="0.3"/>
    <row r="462" s="17" customFormat="1" ht="13.5" x14ac:dyDescent="0.3"/>
    <row r="463" s="17" customFormat="1" ht="13.5" x14ac:dyDescent="0.3"/>
    <row r="464" s="17" customFormat="1" ht="13.5" x14ac:dyDescent="0.3"/>
    <row r="465" spans="1:12" s="17" customFormat="1" ht="13.5" x14ac:dyDescent="0.3"/>
    <row r="466" spans="1:12" s="17" customFormat="1" ht="13.5" x14ac:dyDescent="0.3"/>
    <row r="467" spans="1:12" s="17" customFormat="1" ht="13.5" x14ac:dyDescent="0.3"/>
    <row r="468" spans="1:12" s="17" customFormat="1" ht="13.5" x14ac:dyDescent="0.3"/>
    <row r="469" spans="1:12" s="17" customFormat="1" ht="13.5" x14ac:dyDescent="0.3"/>
    <row r="470" spans="1:12" ht="13.5" customHeight="1" x14ac:dyDescent="0.3"/>
    <row r="471" spans="1:12" ht="13.5" customHeight="1" x14ac:dyDescent="0.3"/>
    <row r="472" spans="1:12" ht="18" x14ac:dyDescent="0.35">
      <c r="A472" s="82" t="s">
        <v>98</v>
      </c>
      <c r="B472" s="82"/>
      <c r="C472" s="82"/>
      <c r="D472" s="82"/>
      <c r="E472" s="82"/>
      <c r="F472" s="82"/>
      <c r="G472" s="82"/>
      <c r="H472" s="82"/>
      <c r="I472" s="82"/>
      <c r="J472" s="82"/>
      <c r="K472" s="82"/>
    </row>
    <row r="473" spans="1:12" ht="3" customHeight="1" x14ac:dyDescent="0.3"/>
    <row r="474" spans="1:12" s="17" customFormat="1" ht="24" customHeight="1" x14ac:dyDescent="0.3">
      <c r="A474" s="20" t="s">
        <v>0</v>
      </c>
      <c r="B474" s="20" t="s">
        <v>30</v>
      </c>
      <c r="C474" s="20" t="s">
        <v>19</v>
      </c>
      <c r="D474" s="20" t="s">
        <v>41</v>
      </c>
      <c r="E474" s="20" t="s">
        <v>19</v>
      </c>
      <c r="F474" s="20" t="s">
        <v>56</v>
      </c>
      <c r="G474" s="20" t="s">
        <v>19</v>
      </c>
      <c r="H474" s="21" t="s">
        <v>42</v>
      </c>
      <c r="I474" s="20" t="s">
        <v>19</v>
      </c>
      <c r="J474" s="21" t="s">
        <v>43</v>
      </c>
      <c r="K474" s="20" t="s">
        <v>19</v>
      </c>
    </row>
    <row r="475" spans="1:12" ht="12.75" customHeight="1" x14ac:dyDescent="0.35">
      <c r="A475" s="41">
        <v>42370</v>
      </c>
      <c r="B475" s="55">
        <f>SUM(D475,F475)</f>
        <v>63978</v>
      </c>
      <c r="C475" s="56">
        <f t="shared" ref="C475:C486" si="42">IF(B475&lt;&gt;0,B475/B534-100%,"")</f>
        <v>-2.8796963946869036E-2</v>
      </c>
      <c r="D475" s="57">
        <v>42680</v>
      </c>
      <c r="E475" s="56">
        <f t="shared" ref="E475:E486" si="43">IF(D475&lt;&gt;"",D475/D534-100%,"")</f>
        <v>-4.214731361371693E-2</v>
      </c>
      <c r="F475" s="57">
        <v>21298</v>
      </c>
      <c r="G475" s="56">
        <f t="shared" ref="G475:G486" si="44">IF(F475&lt;&gt;"",F475/F534-100%,"")</f>
        <v>-8.9130740723364354E-4</v>
      </c>
      <c r="H475" s="58">
        <v>1445</v>
      </c>
      <c r="I475" s="56">
        <f t="shared" ref="I475:I486" si="45">IF(H475&lt;&gt;"",H475/H534-100%,"")</f>
        <v>-4.2412193505632856E-2</v>
      </c>
      <c r="J475" s="58">
        <v>933</v>
      </c>
      <c r="K475" s="56">
        <f t="shared" ref="K475:K486" si="46">IF(J475&lt;&gt;"",J475/J534-100%,"")</f>
        <v>2.7533039647577029E-2</v>
      </c>
      <c r="L475" s="47"/>
    </row>
    <row r="476" spans="1:12" ht="12.75" customHeight="1" x14ac:dyDescent="0.35">
      <c r="A476" s="41">
        <v>42401</v>
      </c>
      <c r="B476" s="55">
        <f t="shared" ref="B476:B486" si="47">SUM(D476,F476)</f>
        <v>66294</v>
      </c>
      <c r="C476" s="56">
        <f t="shared" si="42"/>
        <v>3.4792788574104394E-2</v>
      </c>
      <c r="D476" s="57">
        <v>44934</v>
      </c>
      <c r="E476" s="56">
        <f t="shared" si="43"/>
        <v>5.0007010328550816E-2</v>
      </c>
      <c r="F476" s="57">
        <v>21360</v>
      </c>
      <c r="G476" s="56">
        <f t="shared" si="44"/>
        <v>4.1841004184099972E-3</v>
      </c>
      <c r="H476" s="58">
        <v>1249</v>
      </c>
      <c r="I476" s="56">
        <f t="shared" si="45"/>
        <v>6.4791133844842363E-2</v>
      </c>
      <c r="J476" s="58">
        <v>929</v>
      </c>
      <c r="K476" s="56">
        <f t="shared" si="46"/>
        <v>3.9149888143176659E-2</v>
      </c>
      <c r="L476" s="47"/>
    </row>
    <row r="477" spans="1:12" ht="12.75" customHeight="1" x14ac:dyDescent="0.35">
      <c r="A477" s="41">
        <v>42430</v>
      </c>
      <c r="B477" s="55">
        <f t="shared" si="47"/>
        <v>75906</v>
      </c>
      <c r="C477" s="56">
        <f t="shared" si="42"/>
        <v>7.2452229299362347E-3</v>
      </c>
      <c r="D477" s="57">
        <v>54304</v>
      </c>
      <c r="E477" s="56">
        <f t="shared" si="43"/>
        <v>8.0002969947841063E-3</v>
      </c>
      <c r="F477" s="57">
        <v>21602</v>
      </c>
      <c r="G477" s="56">
        <f t="shared" si="44"/>
        <v>5.3520733466747572E-3</v>
      </c>
      <c r="H477" s="58">
        <v>1554</v>
      </c>
      <c r="I477" s="56">
        <f t="shared" si="45"/>
        <v>7.0985527222605205E-2</v>
      </c>
      <c r="J477" s="58">
        <v>973</v>
      </c>
      <c r="K477" s="56">
        <f t="shared" si="46"/>
        <v>2.6371308016877704E-2</v>
      </c>
      <c r="L477" s="47"/>
    </row>
    <row r="478" spans="1:12" ht="12.75" customHeight="1" x14ac:dyDescent="0.35">
      <c r="A478" s="41">
        <v>42461</v>
      </c>
      <c r="B478" s="55">
        <f t="shared" si="47"/>
        <v>82899</v>
      </c>
      <c r="C478" s="56">
        <f t="shared" si="42"/>
        <v>-5.9237585888504141E-3</v>
      </c>
      <c r="D478" s="57">
        <v>61212</v>
      </c>
      <c r="E478" s="56">
        <f t="shared" si="43"/>
        <v>-5.9759662227996113E-3</v>
      </c>
      <c r="F478" s="57">
        <v>21687</v>
      </c>
      <c r="G478" s="56">
        <f t="shared" si="44"/>
        <v>-5.7763718883234727E-3</v>
      </c>
      <c r="H478" s="58">
        <v>1721</v>
      </c>
      <c r="I478" s="56">
        <f t="shared" si="45"/>
        <v>-8.6405529953916815E-3</v>
      </c>
      <c r="J478" s="58">
        <v>1080</v>
      </c>
      <c r="K478" s="56">
        <f t="shared" si="46"/>
        <v>2.6615969581748944E-2</v>
      </c>
      <c r="L478" s="47"/>
    </row>
    <row r="479" spans="1:12" ht="12.75" customHeight="1" x14ac:dyDescent="0.35">
      <c r="A479" s="41">
        <v>42491</v>
      </c>
      <c r="B479" s="55">
        <f t="shared" si="47"/>
        <v>85050</v>
      </c>
      <c r="C479" s="56">
        <f t="shared" si="42"/>
        <v>-3.2580161260078455E-3</v>
      </c>
      <c r="D479" s="57">
        <v>63204</v>
      </c>
      <c r="E479" s="56">
        <f t="shared" si="43"/>
        <v>-5.1784112193663523E-3</v>
      </c>
      <c r="F479" s="57">
        <v>21846</v>
      </c>
      <c r="G479" s="56">
        <f t="shared" si="44"/>
        <v>2.3399862353750134E-3</v>
      </c>
      <c r="H479" s="58">
        <v>1907</v>
      </c>
      <c r="I479" s="56">
        <f t="shared" si="45"/>
        <v>3.5850081477457829E-2</v>
      </c>
      <c r="J479" s="58">
        <v>1059</v>
      </c>
      <c r="K479" s="56">
        <f t="shared" si="46"/>
        <v>2.5169409486931249E-2</v>
      </c>
      <c r="L479" s="47"/>
    </row>
    <row r="480" spans="1:12" ht="12.75" customHeight="1" x14ac:dyDescent="0.35">
      <c r="A480" s="41">
        <v>42522</v>
      </c>
      <c r="B480" s="55">
        <f t="shared" si="47"/>
        <v>85811</v>
      </c>
      <c r="C480" s="56">
        <f t="shared" si="42"/>
        <v>-5.0437121721587097E-3</v>
      </c>
      <c r="D480" s="57">
        <v>63900</v>
      </c>
      <c r="E480" s="56">
        <f t="shared" si="43"/>
        <v>-6.9775754090972697E-3</v>
      </c>
      <c r="F480" s="57">
        <v>21911</v>
      </c>
      <c r="G480" s="56">
        <f t="shared" si="44"/>
        <v>6.3935698954198372E-4</v>
      </c>
      <c r="H480" s="58">
        <v>2057</v>
      </c>
      <c r="I480" s="56">
        <f t="shared" si="45"/>
        <v>9.732360097323145E-4</v>
      </c>
      <c r="J480" s="58">
        <v>1577</v>
      </c>
      <c r="K480" s="56">
        <f t="shared" si="46"/>
        <v>1.5453960077269846E-2</v>
      </c>
      <c r="L480" s="47"/>
    </row>
    <row r="481" spans="1:12" ht="12.75" customHeight="1" x14ac:dyDescent="0.35">
      <c r="A481" s="41">
        <v>42552</v>
      </c>
      <c r="B481" s="55">
        <f t="shared" si="47"/>
        <v>87174</v>
      </c>
      <c r="C481" s="56">
        <f t="shared" si="42"/>
        <v>-1.1251502846902461E-2</v>
      </c>
      <c r="D481" s="57">
        <v>64856</v>
      </c>
      <c r="E481" s="56">
        <f t="shared" si="43"/>
        <v>-1.419668642650862E-2</v>
      </c>
      <c r="F481" s="57">
        <v>22318</v>
      </c>
      <c r="G481" s="56">
        <f t="shared" si="44"/>
        <v>-2.5920629245620441E-3</v>
      </c>
      <c r="H481" s="58">
        <v>1988</v>
      </c>
      <c r="I481" s="56">
        <f t="shared" si="45"/>
        <v>-8.0055529847292917E-2</v>
      </c>
      <c r="J481" s="58">
        <v>1111</v>
      </c>
      <c r="K481" s="56">
        <f t="shared" si="46"/>
        <v>2.1139705882353033E-2</v>
      </c>
      <c r="L481" s="47"/>
    </row>
    <row r="482" spans="1:12" ht="12.75" customHeight="1" x14ac:dyDescent="0.35">
      <c r="A482" s="41">
        <v>42583</v>
      </c>
      <c r="B482" s="55">
        <f t="shared" si="47"/>
        <v>87594</v>
      </c>
      <c r="C482" s="56">
        <f t="shared" si="42"/>
        <v>-5.6418930424220193E-3</v>
      </c>
      <c r="D482" s="57">
        <v>65422</v>
      </c>
      <c r="E482" s="56">
        <f t="shared" si="43"/>
        <v>-5.7749004589525699E-3</v>
      </c>
      <c r="F482" s="57">
        <v>22172</v>
      </c>
      <c r="G482" s="56">
        <f t="shared" si="44"/>
        <v>-5.24922607564271E-3</v>
      </c>
      <c r="H482" s="58">
        <v>2302</v>
      </c>
      <c r="I482" s="56">
        <f t="shared" si="45"/>
        <v>6.7222994900324462E-2</v>
      </c>
      <c r="J482" s="58">
        <v>1002</v>
      </c>
      <c r="K482" s="56">
        <f t="shared" si="46"/>
        <v>2.1406727828746197E-2</v>
      </c>
      <c r="L482" s="47"/>
    </row>
    <row r="483" spans="1:12" ht="12.75" customHeight="1" x14ac:dyDescent="0.35">
      <c r="A483" s="41">
        <v>42614</v>
      </c>
      <c r="B483" s="55">
        <f t="shared" si="47"/>
        <v>87009</v>
      </c>
      <c r="C483" s="56">
        <f t="shared" si="42"/>
        <v>-1.1530946105607565E-2</v>
      </c>
      <c r="D483" s="57">
        <v>65004</v>
      </c>
      <c r="E483" s="56">
        <f t="shared" si="43"/>
        <v>-1.3790906194529162E-2</v>
      </c>
      <c r="F483" s="57">
        <v>22005</v>
      </c>
      <c r="G483" s="56">
        <f t="shared" si="44"/>
        <v>-4.793993939668062E-3</v>
      </c>
      <c r="H483" s="58">
        <v>2078</v>
      </c>
      <c r="I483" s="56">
        <f t="shared" si="45"/>
        <v>0</v>
      </c>
      <c r="J483" s="58">
        <v>1017</v>
      </c>
      <c r="K483" s="56">
        <f t="shared" si="46"/>
        <v>2.006018054162495E-2</v>
      </c>
      <c r="L483" s="47"/>
    </row>
    <row r="484" spans="1:12" ht="12.75" customHeight="1" x14ac:dyDescent="0.35">
      <c r="A484" s="41">
        <v>42644</v>
      </c>
      <c r="B484" s="55">
        <f t="shared" si="47"/>
        <v>88184</v>
      </c>
      <c r="C484" s="56">
        <f t="shared" si="42"/>
        <v>1.1087288028710063E-2</v>
      </c>
      <c r="D484" s="57">
        <v>65666</v>
      </c>
      <c r="E484" s="56">
        <f t="shared" si="43"/>
        <v>6.1904324108976727E-3</v>
      </c>
      <c r="F484" s="57">
        <v>22518</v>
      </c>
      <c r="G484" s="56">
        <f t="shared" si="44"/>
        <v>2.5643361421088695E-2</v>
      </c>
      <c r="H484" s="58">
        <v>2121</v>
      </c>
      <c r="I484" s="56">
        <f t="shared" si="45"/>
        <v>-3.7576326914043889E-3</v>
      </c>
      <c r="J484" s="58">
        <v>1071</v>
      </c>
      <c r="K484" s="56">
        <f t="shared" si="46"/>
        <v>3.2786885245901676E-2</v>
      </c>
      <c r="L484" s="47"/>
    </row>
    <row r="485" spans="1:12" ht="12.75" customHeight="1" x14ac:dyDescent="0.35">
      <c r="A485" s="41">
        <v>42675</v>
      </c>
      <c r="B485" s="55">
        <f t="shared" si="47"/>
        <v>87824</v>
      </c>
      <c r="C485" s="56">
        <f t="shared" si="42"/>
        <v>2.1779597915115412E-2</v>
      </c>
      <c r="D485" s="57">
        <v>65380</v>
      </c>
      <c r="E485" s="56">
        <f t="shared" si="43"/>
        <v>2.0605682172962769E-2</v>
      </c>
      <c r="F485" s="57">
        <v>22444</v>
      </c>
      <c r="G485" s="56">
        <f t="shared" si="44"/>
        <v>2.5214690297825637E-2</v>
      </c>
      <c r="H485" s="58">
        <v>3175</v>
      </c>
      <c r="I485" s="56">
        <f t="shared" si="45"/>
        <v>6.6151779717931403E-2</v>
      </c>
      <c r="J485" s="58">
        <v>1722</v>
      </c>
      <c r="K485" s="56">
        <f t="shared" si="46"/>
        <v>4.1742286751361268E-2</v>
      </c>
      <c r="L485" s="47"/>
    </row>
    <row r="486" spans="1:12" ht="12.75" customHeight="1" x14ac:dyDescent="0.35">
      <c r="A486" s="41">
        <v>42705</v>
      </c>
      <c r="B486" s="55">
        <f t="shared" si="47"/>
        <v>77160</v>
      </c>
      <c r="C486" s="56">
        <f t="shared" si="42"/>
        <v>-1.656143256391629E-3</v>
      </c>
      <c r="D486" s="57">
        <v>55435</v>
      </c>
      <c r="E486" s="56">
        <f t="shared" si="43"/>
        <v>-4.6325390982708825E-3</v>
      </c>
      <c r="F486" s="57">
        <v>21725</v>
      </c>
      <c r="G486" s="56">
        <f t="shared" si="44"/>
        <v>6.0199120166706255E-3</v>
      </c>
      <c r="H486" s="58">
        <v>2061</v>
      </c>
      <c r="I486" s="56">
        <f t="shared" si="45"/>
        <v>-1.9505233111322573E-2</v>
      </c>
      <c r="J486" s="58">
        <v>1069</v>
      </c>
      <c r="K486" s="56">
        <f t="shared" si="46"/>
        <v>3.7864077669902851E-2</v>
      </c>
      <c r="L486" s="47"/>
    </row>
    <row r="487" spans="1:12" ht="12.75" customHeight="1" x14ac:dyDescent="0.3">
      <c r="A487" s="23"/>
      <c r="B487" s="24"/>
      <c r="C487" s="25"/>
      <c r="D487" s="26"/>
      <c r="F487" s="26"/>
      <c r="G487" s="25"/>
      <c r="I487" s="25"/>
      <c r="K487" s="25"/>
      <c r="L487" s="47"/>
    </row>
    <row r="488" spans="1:12" ht="12.75" customHeight="1" x14ac:dyDescent="0.3">
      <c r="A488" s="80" t="s">
        <v>103</v>
      </c>
      <c r="B488" s="80"/>
      <c r="C488" s="80"/>
      <c r="D488" s="80"/>
      <c r="E488" s="80"/>
      <c r="F488" s="80"/>
      <c r="G488" s="80"/>
      <c r="H488" s="80"/>
      <c r="I488" s="80"/>
      <c r="J488" s="80"/>
      <c r="K488" s="80"/>
      <c r="L488" s="47"/>
    </row>
    <row r="489" spans="1:12" ht="12.75" customHeight="1" x14ac:dyDescent="0.3">
      <c r="A489" s="80"/>
      <c r="B489" s="80"/>
      <c r="C489" s="80"/>
      <c r="D489" s="80"/>
      <c r="E489" s="80"/>
      <c r="F489" s="80"/>
      <c r="G489" s="80"/>
      <c r="H489" s="80"/>
      <c r="I489" s="80"/>
      <c r="J489" s="80"/>
      <c r="K489" s="80"/>
    </row>
    <row r="490" spans="1:12" s="17" customFormat="1" ht="12.75" customHeight="1" x14ac:dyDescent="0.3">
      <c r="A490" s="27" t="s">
        <v>44</v>
      </c>
      <c r="C490" s="27"/>
      <c r="H490" s="28"/>
      <c r="J490" s="28"/>
    </row>
    <row r="491" spans="1:12" s="17" customFormat="1" ht="12.75" customHeight="1" x14ac:dyDescent="0.3">
      <c r="A491" s="27" t="s">
        <v>45</v>
      </c>
      <c r="F491" s="28"/>
      <c r="H491" s="28"/>
    </row>
    <row r="492" spans="1:12" s="17" customFormat="1" ht="12.75" customHeight="1" x14ac:dyDescent="0.3">
      <c r="A492" s="27" t="s">
        <v>46</v>
      </c>
      <c r="C492" s="27"/>
      <c r="G492" s="27"/>
      <c r="H492" s="28"/>
      <c r="J492" s="28"/>
    </row>
    <row r="493" spans="1:12" s="17" customFormat="1" ht="12.75" customHeight="1" x14ac:dyDescent="0.3">
      <c r="A493" s="27" t="s">
        <v>47</v>
      </c>
      <c r="B493" s="12"/>
      <c r="C493" s="12"/>
      <c r="D493" s="12"/>
      <c r="E493" s="12"/>
      <c r="F493" s="12"/>
      <c r="G493" s="12"/>
      <c r="H493" s="19"/>
      <c r="I493" s="12"/>
      <c r="J493" s="19"/>
      <c r="K493" s="12"/>
    </row>
    <row r="494" spans="1:12" s="17" customFormat="1" ht="12.75" customHeight="1" x14ac:dyDescent="0.3">
      <c r="A494" s="12"/>
      <c r="B494" s="12"/>
      <c r="C494" s="12"/>
      <c r="D494" s="12"/>
      <c r="E494" s="12"/>
      <c r="F494" s="12"/>
      <c r="G494" s="12"/>
      <c r="H494" s="19"/>
      <c r="I494" s="12"/>
      <c r="J494" s="19"/>
      <c r="K494" s="12"/>
    </row>
    <row r="495" spans="1:12" s="17" customFormat="1" ht="12.75" customHeight="1" x14ac:dyDescent="0.3">
      <c r="A495" s="17" t="s">
        <v>35</v>
      </c>
      <c r="B495" s="12"/>
      <c r="C495" s="12"/>
      <c r="D495" s="12"/>
      <c r="E495" s="12"/>
      <c r="F495" s="12"/>
      <c r="G495" s="12"/>
      <c r="H495" s="19"/>
      <c r="I495" s="12"/>
      <c r="J495" s="19"/>
      <c r="K495" s="12"/>
    </row>
    <row r="496" spans="1:12" s="17" customFormat="1" ht="13.5" x14ac:dyDescent="0.3"/>
    <row r="497" s="17" customFormat="1" ht="13.5" x14ac:dyDescent="0.3"/>
    <row r="498" s="17" customFormat="1" ht="13.5" x14ac:dyDescent="0.3"/>
    <row r="499" s="17" customFormat="1" ht="13.5" x14ac:dyDescent="0.3"/>
    <row r="500" s="17" customFormat="1" ht="13.5" x14ac:dyDescent="0.3"/>
    <row r="501" s="17" customFormat="1" ht="13.5" x14ac:dyDescent="0.3"/>
    <row r="502" s="17" customFormat="1" ht="13.5" x14ac:dyDescent="0.3"/>
    <row r="503" s="17" customFormat="1" ht="13.5" x14ac:dyDescent="0.3"/>
    <row r="504" s="17" customFormat="1" ht="13.5" x14ac:dyDescent="0.3"/>
    <row r="505" s="17" customFormat="1" ht="13.5" x14ac:dyDescent="0.3"/>
    <row r="506" s="17" customFormat="1" ht="13.5" x14ac:dyDescent="0.3"/>
    <row r="507" s="17" customFormat="1" ht="13.5" x14ac:dyDescent="0.3"/>
    <row r="508" s="17" customFormat="1" ht="13.5" x14ac:dyDescent="0.3"/>
    <row r="509" s="17" customFormat="1" ht="13.5" x14ac:dyDescent="0.3"/>
    <row r="510" s="17" customFormat="1" ht="13.5" x14ac:dyDescent="0.3"/>
    <row r="511" s="17" customFormat="1" ht="13.5" x14ac:dyDescent="0.3"/>
    <row r="512" s="17" customFormat="1" ht="13.5" x14ac:dyDescent="0.3"/>
    <row r="513" s="17" customFormat="1" ht="13.5" x14ac:dyDescent="0.3"/>
    <row r="514" s="17" customFormat="1" ht="13.5" x14ac:dyDescent="0.3"/>
    <row r="515" s="17" customFormat="1" ht="13.5" x14ac:dyDescent="0.3"/>
    <row r="516" s="17" customFormat="1" ht="13.5" x14ac:dyDescent="0.3"/>
    <row r="517" s="17" customFormat="1" ht="13.5" x14ac:dyDescent="0.3"/>
    <row r="518" s="17" customFormat="1" ht="13.5" x14ac:dyDescent="0.3"/>
    <row r="519" s="17" customFormat="1" ht="13.5" x14ac:dyDescent="0.3"/>
    <row r="520" s="17" customFormat="1" ht="13.5" x14ac:dyDescent="0.3"/>
    <row r="521" s="17" customFormat="1" ht="13.5" x14ac:dyDescent="0.3"/>
    <row r="522" s="17" customFormat="1" ht="13.5" x14ac:dyDescent="0.3"/>
    <row r="523" s="17" customFormat="1" ht="13.5" x14ac:dyDescent="0.3"/>
    <row r="524" s="17" customFormat="1" ht="13.5" x14ac:dyDescent="0.3"/>
    <row r="525" s="17" customFormat="1" ht="13.5" x14ac:dyDescent="0.3"/>
    <row r="526" s="17" customFormat="1" ht="13.5" x14ac:dyDescent="0.3"/>
    <row r="527" s="17" customFormat="1" ht="13.5" x14ac:dyDescent="0.3"/>
    <row r="528" s="17" customFormat="1" ht="13.5" x14ac:dyDescent="0.3"/>
    <row r="529" spans="1:12" ht="13.5" customHeight="1" x14ac:dyDescent="0.3"/>
    <row r="530" spans="1:12" ht="13.5" customHeight="1" x14ac:dyDescent="0.3"/>
    <row r="531" spans="1:12" ht="18" x14ac:dyDescent="0.35">
      <c r="A531" s="82" t="s">
        <v>99</v>
      </c>
      <c r="B531" s="82"/>
      <c r="C531" s="82"/>
      <c r="D531" s="82"/>
      <c r="E531" s="82"/>
      <c r="F531" s="82"/>
      <c r="G531" s="82"/>
      <c r="H531" s="82"/>
      <c r="I531" s="82"/>
      <c r="J531" s="82"/>
      <c r="K531" s="82"/>
    </row>
    <row r="532" spans="1:12" ht="3" customHeight="1" x14ac:dyDescent="0.3"/>
    <row r="533" spans="1:12" s="17" customFormat="1" ht="24" customHeight="1" x14ac:dyDescent="0.3">
      <c r="A533" s="20" t="s">
        <v>0</v>
      </c>
      <c r="B533" s="20" t="s">
        <v>30</v>
      </c>
      <c r="C533" s="20" t="s">
        <v>19</v>
      </c>
      <c r="D533" s="20" t="s">
        <v>41</v>
      </c>
      <c r="E533" s="20" t="s">
        <v>19</v>
      </c>
      <c r="F533" s="20" t="s">
        <v>56</v>
      </c>
      <c r="G533" s="20" t="s">
        <v>19</v>
      </c>
      <c r="H533" s="21" t="s">
        <v>42</v>
      </c>
      <c r="I533" s="20" t="s">
        <v>19</v>
      </c>
      <c r="J533" s="21" t="s">
        <v>43</v>
      </c>
      <c r="K533" s="20" t="s">
        <v>19</v>
      </c>
    </row>
    <row r="534" spans="1:12" ht="12.75" customHeight="1" x14ac:dyDescent="0.35">
      <c r="A534" s="41">
        <v>42005</v>
      </c>
      <c r="B534" s="55">
        <f>SUM(D534,F534)</f>
        <v>65875</v>
      </c>
      <c r="C534" s="56">
        <f t="shared" ref="C534:C545" si="48">IF(B534&lt;&gt;0,B534/B593-100%,"")</f>
        <v>6.0757955494805671E-4</v>
      </c>
      <c r="D534" s="57">
        <v>44558</v>
      </c>
      <c r="E534" s="56">
        <f t="shared" ref="E534:E545" si="49">IF(D534&lt;&gt;"",D534/D593-100%,"")</f>
        <v>-9.6681706043162396E-3</v>
      </c>
      <c r="F534" s="57">
        <v>21317</v>
      </c>
      <c r="G534" s="56">
        <f t="shared" ref="G534:G545" si="50">IF(F534&lt;&gt;"",F534/F593-100%,"")</f>
        <v>2.279051914403607E-2</v>
      </c>
      <c r="H534" s="58">
        <v>1509</v>
      </c>
      <c r="I534" s="56">
        <f t="shared" ref="I534:I545" si="51">IF(H534&lt;&gt;"",H534/H593-100%,"")</f>
        <v>1.4112903225806495E-2</v>
      </c>
      <c r="J534" s="58">
        <v>908</v>
      </c>
      <c r="K534" s="56">
        <f t="shared" ref="K534:K545" si="52">IF(J534&lt;&gt;"",J534/J593-100%,"")</f>
        <v>4.487917146145004E-2</v>
      </c>
      <c r="L534" s="47"/>
    </row>
    <row r="535" spans="1:12" ht="12.75" customHeight="1" x14ac:dyDescent="0.35">
      <c r="A535" s="41">
        <v>42036</v>
      </c>
      <c r="B535" s="55">
        <f t="shared" ref="B535:B545" si="53">SUM(D535,F535)</f>
        <v>64065</v>
      </c>
      <c r="C535" s="56">
        <f t="shared" si="48"/>
        <v>-2.2773727081363049E-2</v>
      </c>
      <c r="D535" s="57">
        <v>42794</v>
      </c>
      <c r="E535" s="56">
        <f t="shared" si="49"/>
        <v>-3.8164164344151708E-2</v>
      </c>
      <c r="F535" s="57">
        <v>21271</v>
      </c>
      <c r="G535" s="56">
        <f t="shared" si="50"/>
        <v>9.7313206114117978E-3</v>
      </c>
      <c r="H535" s="58">
        <v>1173</v>
      </c>
      <c r="I535" s="56">
        <f t="shared" si="51"/>
        <v>1.7346053772766767E-2</v>
      </c>
      <c r="J535" s="58">
        <v>894</v>
      </c>
      <c r="K535" s="56">
        <f t="shared" si="52"/>
        <v>1.0169491525423791E-2</v>
      </c>
      <c r="L535" s="47"/>
    </row>
    <row r="536" spans="1:12" ht="12.75" customHeight="1" x14ac:dyDescent="0.35">
      <c r="A536" s="41">
        <v>42064</v>
      </c>
      <c r="B536" s="55">
        <f t="shared" si="53"/>
        <v>75360</v>
      </c>
      <c r="C536" s="56">
        <f t="shared" si="48"/>
        <v>-2.8490395771561206E-2</v>
      </c>
      <c r="D536" s="57">
        <v>53873</v>
      </c>
      <c r="E536" s="56">
        <f t="shared" si="49"/>
        <v>-4.4076157354011047E-2</v>
      </c>
      <c r="F536" s="57">
        <v>21487</v>
      </c>
      <c r="G536" s="56">
        <f t="shared" si="50"/>
        <v>1.291660774053649E-2</v>
      </c>
      <c r="H536" s="58">
        <v>1451</v>
      </c>
      <c r="I536" s="56">
        <f t="shared" si="51"/>
        <v>1.5395381385584272E-2</v>
      </c>
      <c r="J536" s="58">
        <v>948</v>
      </c>
      <c r="K536" s="56">
        <f t="shared" si="52"/>
        <v>3.4934497816593968E-2</v>
      </c>
      <c r="L536" s="47"/>
    </row>
    <row r="537" spans="1:12" ht="12.75" customHeight="1" x14ac:dyDescent="0.35">
      <c r="A537" s="41">
        <v>42095</v>
      </c>
      <c r="B537" s="55">
        <f t="shared" si="53"/>
        <v>83393</v>
      </c>
      <c r="C537" s="56">
        <f t="shared" si="48"/>
        <v>-1.2165363657900996E-2</v>
      </c>
      <c r="D537" s="57">
        <v>61580</v>
      </c>
      <c r="E537" s="56">
        <f t="shared" si="49"/>
        <v>-1.9816951850378017E-2</v>
      </c>
      <c r="F537" s="57">
        <v>21813</v>
      </c>
      <c r="G537" s="56">
        <f t="shared" si="50"/>
        <v>1.0094929381801343E-2</v>
      </c>
      <c r="H537" s="58">
        <v>1736</v>
      </c>
      <c r="I537" s="56">
        <f t="shared" si="51"/>
        <v>-3.5019455252918275E-2</v>
      </c>
      <c r="J537" s="58">
        <v>1052</v>
      </c>
      <c r="K537" s="56">
        <f t="shared" si="52"/>
        <v>7.3469387755102034E-2</v>
      </c>
      <c r="L537" s="47"/>
    </row>
    <row r="538" spans="1:12" ht="12.75" customHeight="1" x14ac:dyDescent="0.35">
      <c r="A538" s="41">
        <v>42125</v>
      </c>
      <c r="B538" s="55">
        <f t="shared" si="53"/>
        <v>85328</v>
      </c>
      <c r="C538" s="56">
        <f t="shared" si="48"/>
        <v>-1.338945031565808E-2</v>
      </c>
      <c r="D538" s="57">
        <v>63533</v>
      </c>
      <c r="E538" s="56">
        <f t="shared" si="49"/>
        <v>-1.9915463408614054E-2</v>
      </c>
      <c r="F538" s="57">
        <v>21795</v>
      </c>
      <c r="G538" s="56">
        <f t="shared" si="50"/>
        <v>6.1397839534669263E-3</v>
      </c>
      <c r="H538" s="58">
        <v>1841</v>
      </c>
      <c r="I538" s="56">
        <f t="shared" si="51"/>
        <v>-9.1496232508073705E-3</v>
      </c>
      <c r="J538" s="58">
        <v>1033</v>
      </c>
      <c r="K538" s="56">
        <f t="shared" si="52"/>
        <v>2.4801587301587213E-2</v>
      </c>
      <c r="L538" s="47"/>
    </row>
    <row r="539" spans="1:12" ht="12.75" customHeight="1" x14ac:dyDescent="0.35">
      <c r="A539" s="41">
        <v>42156</v>
      </c>
      <c r="B539" s="55">
        <f t="shared" si="53"/>
        <v>86246</v>
      </c>
      <c r="C539" s="56">
        <f t="shared" si="48"/>
        <v>-1.579367796416753E-2</v>
      </c>
      <c r="D539" s="57">
        <v>64349</v>
      </c>
      <c r="E539" s="56">
        <f t="shared" si="49"/>
        <v>-2.2764548657514316E-2</v>
      </c>
      <c r="F539" s="57">
        <v>21897</v>
      </c>
      <c r="G539" s="56">
        <f t="shared" si="50"/>
        <v>5.279588651179834E-3</v>
      </c>
      <c r="H539" s="58">
        <v>2055</v>
      </c>
      <c r="I539" s="56">
        <f t="shared" si="51"/>
        <v>5.1688843398157713E-2</v>
      </c>
      <c r="J539" s="58">
        <v>1553</v>
      </c>
      <c r="K539" s="56">
        <f t="shared" si="52"/>
        <v>2.103879026955946E-2</v>
      </c>
      <c r="L539" s="47"/>
    </row>
    <row r="540" spans="1:12" ht="12.75" customHeight="1" x14ac:dyDescent="0.35">
      <c r="A540" s="41">
        <v>42186</v>
      </c>
      <c r="B540" s="55">
        <f t="shared" si="53"/>
        <v>88166</v>
      </c>
      <c r="C540" s="56">
        <f t="shared" si="48"/>
        <v>-1.4255207343388365E-2</v>
      </c>
      <c r="D540" s="57">
        <v>65790</v>
      </c>
      <c r="E540" s="56">
        <f t="shared" si="49"/>
        <v>-2.0938434751551438E-2</v>
      </c>
      <c r="F540" s="57">
        <v>22376</v>
      </c>
      <c r="G540" s="56">
        <f t="shared" si="50"/>
        <v>5.9341844991906978E-3</v>
      </c>
      <c r="H540" s="58">
        <v>2161</v>
      </c>
      <c r="I540" s="56">
        <f t="shared" si="51"/>
        <v>-1.2791228871630866E-2</v>
      </c>
      <c r="J540" s="58">
        <v>1088</v>
      </c>
      <c r="K540" s="56">
        <f t="shared" si="52"/>
        <v>2.1596244131455444E-2</v>
      </c>
      <c r="L540" s="47"/>
    </row>
    <row r="541" spans="1:12" ht="12.75" customHeight="1" x14ac:dyDescent="0.35">
      <c r="A541" s="41">
        <v>42217</v>
      </c>
      <c r="B541" s="55">
        <f t="shared" si="53"/>
        <v>88091</v>
      </c>
      <c r="C541" s="56">
        <f t="shared" si="48"/>
        <v>-9.523488272729308E-3</v>
      </c>
      <c r="D541" s="57">
        <v>65802</v>
      </c>
      <c r="E541" s="56">
        <f t="shared" si="49"/>
        <v>-1.6456661136271866E-2</v>
      </c>
      <c r="F541" s="57">
        <v>22289</v>
      </c>
      <c r="G541" s="56">
        <f t="shared" si="50"/>
        <v>1.1527115951894817E-2</v>
      </c>
      <c r="H541" s="58">
        <v>2157</v>
      </c>
      <c r="I541" s="56">
        <f t="shared" si="51"/>
        <v>9.8314606741574107E-3</v>
      </c>
      <c r="J541" s="58">
        <v>981</v>
      </c>
      <c r="K541" s="56">
        <f t="shared" si="52"/>
        <v>2.1875000000000089E-2</v>
      </c>
      <c r="L541" s="47"/>
    </row>
    <row r="542" spans="1:12" ht="12.75" customHeight="1" x14ac:dyDescent="0.35">
      <c r="A542" s="41">
        <v>42248</v>
      </c>
      <c r="B542" s="55">
        <f t="shared" si="53"/>
        <v>88024</v>
      </c>
      <c r="C542" s="56">
        <f t="shared" si="48"/>
        <v>-3.2498782711100072E-3</v>
      </c>
      <c r="D542" s="57">
        <v>65913</v>
      </c>
      <c r="E542" s="56">
        <f t="shared" si="49"/>
        <v>-1.0627279686585278E-2</v>
      </c>
      <c r="F542" s="57">
        <v>22111</v>
      </c>
      <c r="G542" s="56">
        <f t="shared" si="50"/>
        <v>1.9409866297833034E-2</v>
      </c>
      <c r="H542" s="58">
        <v>2078</v>
      </c>
      <c r="I542" s="56">
        <f t="shared" si="51"/>
        <v>1.4153245485602817E-2</v>
      </c>
      <c r="J542" s="58">
        <v>997</v>
      </c>
      <c r="K542" s="56">
        <f t="shared" si="52"/>
        <v>2.9958677685950397E-2</v>
      </c>
      <c r="L542" s="47"/>
    </row>
    <row r="543" spans="1:12" ht="12.75" customHeight="1" x14ac:dyDescent="0.35">
      <c r="A543" s="41">
        <v>42278</v>
      </c>
      <c r="B543" s="55">
        <f t="shared" si="53"/>
        <v>87217</v>
      </c>
      <c r="C543" s="56">
        <f t="shared" si="48"/>
        <v>-5.7908235964662103E-3</v>
      </c>
      <c r="D543" s="57">
        <v>65262</v>
      </c>
      <c r="E543" s="56">
        <f t="shared" si="49"/>
        <v>-1.0026849506242108E-2</v>
      </c>
      <c r="F543" s="57">
        <v>21955</v>
      </c>
      <c r="G543" s="56">
        <f t="shared" si="50"/>
        <v>7.0177047977248996E-3</v>
      </c>
      <c r="H543" s="58">
        <v>2129</v>
      </c>
      <c r="I543" s="56">
        <f t="shared" si="51"/>
        <v>-3.5342093339374769E-2</v>
      </c>
      <c r="J543" s="58">
        <v>1037</v>
      </c>
      <c r="K543" s="56">
        <f t="shared" si="52"/>
        <v>1.9665683382497523E-2</v>
      </c>
      <c r="L543" s="47"/>
    </row>
    <row r="544" spans="1:12" ht="12.75" customHeight="1" x14ac:dyDescent="0.35">
      <c r="A544" s="41">
        <v>42309</v>
      </c>
      <c r="B544" s="55">
        <f t="shared" si="53"/>
        <v>85952</v>
      </c>
      <c r="C544" s="56">
        <f t="shared" si="48"/>
        <v>-1.1736952808153456E-3</v>
      </c>
      <c r="D544" s="57">
        <v>64060</v>
      </c>
      <c r="E544" s="56">
        <f t="shared" si="49"/>
        <v>-4.7076736634401595E-3</v>
      </c>
      <c r="F544" s="57">
        <v>21892</v>
      </c>
      <c r="G544" s="56">
        <f t="shared" si="50"/>
        <v>9.3130474873213132E-3</v>
      </c>
      <c r="H544" s="58">
        <v>2978</v>
      </c>
      <c r="I544" s="56">
        <f t="shared" si="51"/>
        <v>2.1262002743484221E-2</v>
      </c>
      <c r="J544" s="58">
        <v>1653</v>
      </c>
      <c r="K544" s="56">
        <f t="shared" si="52"/>
        <v>2.862476664592406E-2</v>
      </c>
      <c r="L544" s="47"/>
    </row>
    <row r="545" spans="1:12" ht="12.75" customHeight="1" x14ac:dyDescent="0.35">
      <c r="A545" s="41">
        <v>42339</v>
      </c>
      <c r="B545" s="55">
        <f t="shared" si="53"/>
        <v>77288</v>
      </c>
      <c r="C545" s="56">
        <f t="shared" si="48"/>
        <v>-2.1274440279606899E-2</v>
      </c>
      <c r="D545" s="57">
        <v>55693</v>
      </c>
      <c r="E545" s="56">
        <f t="shared" si="49"/>
        <v>-2.9907681588573376E-2</v>
      </c>
      <c r="F545" s="57">
        <v>21595</v>
      </c>
      <c r="G545" s="56">
        <f t="shared" si="50"/>
        <v>1.7163002133777638E-3</v>
      </c>
      <c r="H545" s="58">
        <v>2102</v>
      </c>
      <c r="I545" s="56">
        <f t="shared" si="51"/>
        <v>1.7917675544794287E-2</v>
      </c>
      <c r="J545" s="58">
        <v>1030</v>
      </c>
      <c r="K545" s="56">
        <f t="shared" si="52"/>
        <v>-5.7915057915057799E-3</v>
      </c>
      <c r="L545" s="47"/>
    </row>
    <row r="546" spans="1:12" ht="12.75" customHeight="1" x14ac:dyDescent="0.3">
      <c r="A546" s="23"/>
      <c r="B546" s="24"/>
      <c r="C546" s="25"/>
      <c r="D546" s="26"/>
      <c r="F546" s="26"/>
      <c r="G546" s="25"/>
      <c r="I546" s="25"/>
      <c r="K546" s="25"/>
      <c r="L546" s="47"/>
    </row>
    <row r="547" spans="1:12" ht="12.75" customHeight="1" x14ac:dyDescent="0.3">
      <c r="A547" s="81" t="s">
        <v>77</v>
      </c>
      <c r="B547" s="80"/>
      <c r="C547" s="80"/>
      <c r="D547" s="80"/>
      <c r="E547" s="80"/>
      <c r="F547" s="80"/>
      <c r="G547" s="80"/>
      <c r="H547" s="80"/>
      <c r="I547" s="80"/>
      <c r="J547" s="80"/>
      <c r="K547" s="80"/>
      <c r="L547" s="47"/>
    </row>
    <row r="548" spans="1:12" ht="12.75" customHeight="1" x14ac:dyDescent="0.3">
      <c r="A548" s="80" t="s">
        <v>76</v>
      </c>
      <c r="B548" s="80"/>
      <c r="C548" s="80"/>
      <c r="D548" s="80"/>
      <c r="E548" s="80"/>
      <c r="F548" s="80"/>
      <c r="G548" s="80"/>
      <c r="H548" s="80"/>
      <c r="I548" s="80"/>
      <c r="J548" s="80"/>
      <c r="K548" s="80"/>
    </row>
    <row r="549" spans="1:12" s="17" customFormat="1" ht="12.75" customHeight="1" x14ac:dyDescent="0.3">
      <c r="A549" s="27" t="s">
        <v>44</v>
      </c>
      <c r="C549" s="27"/>
      <c r="H549" s="28"/>
      <c r="J549" s="28"/>
    </row>
    <row r="550" spans="1:12" s="17" customFormat="1" ht="12.75" customHeight="1" x14ac:dyDescent="0.3">
      <c r="A550" s="27" t="s">
        <v>45</v>
      </c>
      <c r="F550" s="28"/>
      <c r="H550" s="28"/>
    </row>
    <row r="551" spans="1:12" s="17" customFormat="1" ht="12.75" customHeight="1" x14ac:dyDescent="0.3">
      <c r="A551" s="27" t="s">
        <v>46</v>
      </c>
      <c r="C551" s="27"/>
      <c r="G551" s="27"/>
      <c r="H551" s="28"/>
      <c r="J551" s="28"/>
    </row>
    <row r="552" spans="1:12" s="17" customFormat="1" ht="12.75" customHeight="1" x14ac:dyDescent="0.3">
      <c r="A552" s="27" t="s">
        <v>47</v>
      </c>
      <c r="B552" s="12"/>
      <c r="C552" s="12"/>
      <c r="D552" s="12"/>
      <c r="E552" s="12"/>
      <c r="F552" s="12"/>
      <c r="G552" s="12"/>
      <c r="H552" s="19"/>
      <c r="I552" s="12"/>
      <c r="J552" s="19"/>
      <c r="K552" s="12"/>
    </row>
    <row r="553" spans="1:12" s="17" customFormat="1" ht="12.75" customHeight="1" x14ac:dyDescent="0.3">
      <c r="A553" s="12"/>
      <c r="B553" s="12"/>
      <c r="C553" s="12"/>
      <c r="D553" s="12"/>
      <c r="E553" s="12"/>
      <c r="F553" s="12"/>
      <c r="G553" s="12"/>
      <c r="H553" s="19"/>
      <c r="I553" s="12"/>
      <c r="J553" s="19"/>
      <c r="K553" s="12"/>
    </row>
    <row r="554" spans="1:12" s="17" customFormat="1" ht="12.75" customHeight="1" x14ac:dyDescent="0.3">
      <c r="A554" s="17" t="s">
        <v>35</v>
      </c>
      <c r="B554" s="12"/>
      <c r="C554" s="12"/>
      <c r="D554" s="12"/>
      <c r="E554" s="12"/>
      <c r="F554" s="12"/>
      <c r="G554" s="12"/>
      <c r="H554" s="19"/>
      <c r="I554" s="12"/>
      <c r="J554" s="19"/>
      <c r="K554" s="12"/>
    </row>
    <row r="555" spans="1:12" s="17" customFormat="1" ht="13.5" x14ac:dyDescent="0.3"/>
    <row r="556" spans="1:12" s="17" customFormat="1" ht="13.5" x14ac:dyDescent="0.3"/>
    <row r="557" spans="1:12" s="17" customFormat="1" ht="13.5" x14ac:dyDescent="0.3"/>
    <row r="558" spans="1:12" s="17" customFormat="1" ht="13.5" x14ac:dyDescent="0.3"/>
    <row r="559" spans="1:12" s="17" customFormat="1" ht="13.5" x14ac:dyDescent="0.3"/>
    <row r="560" spans="1:12" s="17" customFormat="1" ht="13.5" x14ac:dyDescent="0.3"/>
    <row r="561" s="17" customFormat="1" ht="13.5" x14ac:dyDescent="0.3"/>
    <row r="562" s="17" customFormat="1" ht="13.5" x14ac:dyDescent="0.3"/>
    <row r="563" s="17" customFormat="1" ht="13.5" x14ac:dyDescent="0.3"/>
    <row r="564" s="17" customFormat="1" ht="13.5" x14ac:dyDescent="0.3"/>
    <row r="565" s="17" customFormat="1" ht="13.5" x14ac:dyDescent="0.3"/>
    <row r="566" s="17" customFormat="1" ht="13.5" x14ac:dyDescent="0.3"/>
    <row r="567" s="17" customFormat="1" ht="13.5" x14ac:dyDescent="0.3"/>
    <row r="568" s="17" customFormat="1" ht="13.5" x14ac:dyDescent="0.3"/>
    <row r="569" s="17" customFormat="1" ht="13.5" x14ac:dyDescent="0.3"/>
    <row r="570" s="17" customFormat="1" ht="13.5" x14ac:dyDescent="0.3"/>
    <row r="571" s="17" customFormat="1" ht="13.5" x14ac:dyDescent="0.3"/>
    <row r="572" s="17" customFormat="1" ht="13.5" x14ac:dyDescent="0.3"/>
    <row r="573" s="17" customFormat="1" ht="13.5" x14ac:dyDescent="0.3"/>
    <row r="574" s="17" customFormat="1" ht="13.5" x14ac:dyDescent="0.3"/>
    <row r="575" s="17" customFormat="1" ht="13.5" x14ac:dyDescent="0.3"/>
    <row r="576" s="17" customFormat="1" ht="13.5" x14ac:dyDescent="0.3"/>
    <row r="577" spans="1:11" s="17" customFormat="1" ht="13.5" x14ac:dyDescent="0.3"/>
    <row r="578" spans="1:11" s="17" customFormat="1" ht="13.5" x14ac:dyDescent="0.3"/>
    <row r="579" spans="1:11" s="17" customFormat="1" ht="13.5" x14ac:dyDescent="0.3"/>
    <row r="580" spans="1:11" s="17" customFormat="1" ht="13.5" x14ac:dyDescent="0.3"/>
    <row r="581" spans="1:11" s="17" customFormat="1" ht="13.5" x14ac:dyDescent="0.3"/>
    <row r="582" spans="1:11" s="17" customFormat="1" ht="13.5" x14ac:dyDescent="0.3"/>
    <row r="583" spans="1:11" s="17" customFormat="1" ht="13.5" x14ac:dyDescent="0.3"/>
    <row r="584" spans="1:11" s="17" customFormat="1" ht="13.5" x14ac:dyDescent="0.3"/>
    <row r="585" spans="1:11" s="17" customFormat="1" ht="13.5" x14ac:dyDescent="0.3"/>
    <row r="586" spans="1:11" s="17" customFormat="1" ht="13.5" x14ac:dyDescent="0.3"/>
    <row r="587" spans="1:11" s="17" customFormat="1" ht="13.5" x14ac:dyDescent="0.3"/>
    <row r="588" spans="1:11" ht="13.5" customHeight="1" x14ac:dyDescent="0.3"/>
    <row r="589" spans="1:11" ht="13.5" customHeight="1" x14ac:dyDescent="0.3"/>
    <row r="590" spans="1:11" ht="18" x14ac:dyDescent="0.35">
      <c r="A590" s="82" t="s">
        <v>94</v>
      </c>
      <c r="B590" s="82"/>
      <c r="C590" s="82"/>
      <c r="D590" s="82"/>
      <c r="E590" s="82"/>
      <c r="F590" s="82"/>
      <c r="G590" s="82"/>
      <c r="H590" s="82"/>
      <c r="I590" s="82"/>
      <c r="J590" s="82"/>
      <c r="K590" s="82"/>
    </row>
    <row r="591" spans="1:11" ht="3" customHeight="1" x14ac:dyDescent="0.3"/>
    <row r="592" spans="1:11" s="17" customFormat="1" ht="24" customHeight="1" x14ac:dyDescent="0.3">
      <c r="A592" s="20" t="s">
        <v>0</v>
      </c>
      <c r="B592" s="20" t="s">
        <v>30</v>
      </c>
      <c r="C592" s="20" t="s">
        <v>19</v>
      </c>
      <c r="D592" s="20" t="s">
        <v>41</v>
      </c>
      <c r="E592" s="20" t="s">
        <v>19</v>
      </c>
      <c r="F592" s="20" t="s">
        <v>56</v>
      </c>
      <c r="G592" s="20" t="s">
        <v>19</v>
      </c>
      <c r="H592" s="21" t="s">
        <v>42</v>
      </c>
      <c r="I592" s="20" t="s">
        <v>19</v>
      </c>
      <c r="J592" s="21" t="s">
        <v>43</v>
      </c>
      <c r="K592" s="20" t="s">
        <v>19</v>
      </c>
    </row>
    <row r="593" spans="1:18" ht="12.75" customHeight="1" x14ac:dyDescent="0.35">
      <c r="A593" s="41">
        <v>41640</v>
      </c>
      <c r="B593" s="55">
        <f>SUM(D593,F593)</f>
        <v>65835</v>
      </c>
      <c r="C593" s="56">
        <f t="shared" ref="C593:C604" si="54">IF(B593&lt;&gt;0,B593/B652-100%,"")</f>
        <v>-8.7628167487239228E-3</v>
      </c>
      <c r="D593" s="57">
        <v>44993</v>
      </c>
      <c r="E593" s="56">
        <f t="shared" ref="E593:E604" si="55">IF(D593&lt;&gt;"",D593/D652-100%,"")</f>
        <v>1.4201023375335353E-2</v>
      </c>
      <c r="F593" s="57">
        <v>20842</v>
      </c>
      <c r="G593" s="56">
        <f t="shared" ref="G593:G604" si="56">IF(F593&lt;&gt;"",F593/F652-100%,"")</f>
        <v>-5.495601704906139E-2</v>
      </c>
      <c r="H593" s="58">
        <v>1488</v>
      </c>
      <c r="I593" s="56">
        <f t="shared" ref="I593:I604" si="57">IF(H593&lt;&gt;"",H593/H652-100%,"")</f>
        <v>1.3623978201634968E-2</v>
      </c>
      <c r="J593" s="58">
        <v>869</v>
      </c>
      <c r="K593" s="56">
        <f t="shared" ref="K593:K604" si="58">IF(J593&lt;&gt;"",J593/J652-100%,"")</f>
        <v>-5.2344601962922566E-2</v>
      </c>
      <c r="L593" s="47"/>
    </row>
    <row r="594" spans="1:18" ht="12.75" customHeight="1" x14ac:dyDescent="0.35">
      <c r="A594" s="41">
        <v>41671</v>
      </c>
      <c r="B594" s="55">
        <f t="shared" ref="B594:B604" si="59">SUM(D594,F594)</f>
        <v>65558</v>
      </c>
      <c r="C594" s="56">
        <f t="shared" si="54"/>
        <v>2.2166847568525494E-3</v>
      </c>
      <c r="D594" s="57">
        <v>44492</v>
      </c>
      <c r="E594" s="56">
        <f t="shared" si="55"/>
        <v>2.5586648840532966E-2</v>
      </c>
      <c r="F594" s="57">
        <v>21066</v>
      </c>
      <c r="G594" s="56">
        <f t="shared" si="56"/>
        <v>-4.3801915482728937E-2</v>
      </c>
      <c r="H594" s="58">
        <v>1153</v>
      </c>
      <c r="I594" s="56">
        <f t="shared" si="57"/>
        <v>4.0613718411552258E-2</v>
      </c>
      <c r="J594" s="58">
        <v>885</v>
      </c>
      <c r="K594" s="56">
        <f t="shared" si="58"/>
        <v>-3.066812705366917E-2</v>
      </c>
      <c r="L594" s="47"/>
    </row>
    <row r="595" spans="1:18" ht="12.75" customHeight="1" x14ac:dyDescent="0.35">
      <c r="A595" s="41">
        <v>41699</v>
      </c>
      <c r="B595" s="55">
        <f t="shared" si="59"/>
        <v>77570</v>
      </c>
      <c r="C595" s="56">
        <f t="shared" si="54"/>
        <v>1.9129200935438906E-2</v>
      </c>
      <c r="D595" s="57">
        <v>56357</v>
      </c>
      <c r="E595" s="56">
        <f t="shared" si="55"/>
        <v>4.5177203686875167E-2</v>
      </c>
      <c r="F595" s="57">
        <v>21213</v>
      </c>
      <c r="G595" s="56">
        <f t="shared" si="56"/>
        <v>-4.4158067859234928E-2</v>
      </c>
      <c r="H595" s="58">
        <v>1429</v>
      </c>
      <c r="I595" s="56">
        <f t="shared" si="57"/>
        <v>8.4218512898330822E-2</v>
      </c>
      <c r="J595" s="58">
        <v>916</v>
      </c>
      <c r="K595" s="56">
        <f t="shared" si="58"/>
        <v>-3.2644178454842576E-3</v>
      </c>
      <c r="L595" s="47"/>
    </row>
    <row r="596" spans="1:18" ht="12.75" customHeight="1" x14ac:dyDescent="0.35">
      <c r="A596" s="41">
        <v>41730</v>
      </c>
      <c r="B596" s="55">
        <f t="shared" si="59"/>
        <v>84420</v>
      </c>
      <c r="C596" s="56">
        <f t="shared" si="54"/>
        <v>-3.2446619522985443E-2</v>
      </c>
      <c r="D596" s="57">
        <v>62825</v>
      </c>
      <c r="E596" s="56">
        <f t="shared" si="55"/>
        <v>-3.2031924072476237E-2</v>
      </c>
      <c r="F596" s="57">
        <v>21595</v>
      </c>
      <c r="G596" s="56">
        <f t="shared" si="56"/>
        <v>-3.3651049357855678E-2</v>
      </c>
      <c r="H596" s="58">
        <v>1799</v>
      </c>
      <c r="I596" s="56">
        <f t="shared" si="57"/>
        <v>3.8683602771362624E-2</v>
      </c>
      <c r="J596" s="58">
        <v>980</v>
      </c>
      <c r="K596" s="56">
        <f t="shared" si="58"/>
        <v>4.8128342245989275E-2</v>
      </c>
      <c r="L596" s="47"/>
    </row>
    <row r="597" spans="1:18" ht="12.75" customHeight="1" x14ac:dyDescent="0.35">
      <c r="A597" s="41">
        <v>41760</v>
      </c>
      <c r="B597" s="55">
        <f t="shared" si="59"/>
        <v>86486</v>
      </c>
      <c r="C597" s="56">
        <f t="shared" si="54"/>
        <v>-3.5916529183573354E-2</v>
      </c>
      <c r="D597" s="57">
        <v>64824</v>
      </c>
      <c r="E597" s="56">
        <f t="shared" si="55"/>
        <v>-3.5816277962874787E-2</v>
      </c>
      <c r="F597" s="57">
        <v>21662</v>
      </c>
      <c r="G597" s="56">
        <f t="shared" si="56"/>
        <v>-3.6216408613632289E-2</v>
      </c>
      <c r="H597" s="58">
        <v>1858</v>
      </c>
      <c r="I597" s="56">
        <f t="shared" si="57"/>
        <v>-5.2524222335543103E-2</v>
      </c>
      <c r="J597" s="58">
        <v>1008</v>
      </c>
      <c r="K597" s="56">
        <f t="shared" si="58"/>
        <v>-5.9171597633136397E-3</v>
      </c>
      <c r="L597" s="47"/>
    </row>
    <row r="598" spans="1:18" ht="12.75" customHeight="1" x14ac:dyDescent="0.35">
      <c r="A598" s="41">
        <v>41791</v>
      </c>
      <c r="B598" s="55">
        <f t="shared" si="59"/>
        <v>87630</v>
      </c>
      <c r="C598" s="56">
        <f t="shared" si="54"/>
        <v>2.3547550634241965E-2</v>
      </c>
      <c r="D598" s="57">
        <v>65848</v>
      </c>
      <c r="E598" s="56">
        <f t="shared" si="55"/>
        <v>2.1295075610701764E-2</v>
      </c>
      <c r="F598" s="57">
        <v>21782</v>
      </c>
      <c r="G598" s="56">
        <f t="shared" si="56"/>
        <v>3.0417711339230769E-2</v>
      </c>
      <c r="H598" s="58">
        <v>1954</v>
      </c>
      <c r="I598" s="56">
        <f t="shared" si="57"/>
        <v>7.7771649200220727E-2</v>
      </c>
      <c r="J598" s="58">
        <v>1521</v>
      </c>
      <c r="K598" s="56">
        <f t="shared" si="58"/>
        <v>5.845511482254695E-2</v>
      </c>
      <c r="L598" s="47"/>
    </row>
    <row r="599" spans="1:18" ht="12.75" customHeight="1" x14ac:dyDescent="0.35">
      <c r="A599" s="41">
        <v>41821</v>
      </c>
      <c r="B599" s="55">
        <f t="shared" si="59"/>
        <v>89441</v>
      </c>
      <c r="C599" s="56">
        <f t="shared" si="54"/>
        <v>-8.2936943529698937E-3</v>
      </c>
      <c r="D599" s="57">
        <v>67197</v>
      </c>
      <c r="E599" s="56">
        <f t="shared" si="55"/>
        <v>-1.3549618320610635E-2</v>
      </c>
      <c r="F599" s="57">
        <v>22244</v>
      </c>
      <c r="G599" s="56">
        <f t="shared" si="56"/>
        <v>7.9296751098827389E-3</v>
      </c>
      <c r="H599" s="58">
        <v>2189</v>
      </c>
      <c r="I599" s="56">
        <f t="shared" si="57"/>
        <v>2.7699530516431814E-2</v>
      </c>
      <c r="J599" s="58">
        <v>1065</v>
      </c>
      <c r="K599" s="56">
        <f t="shared" si="58"/>
        <v>5.7596822244289969E-2</v>
      </c>
      <c r="L599" s="47"/>
    </row>
    <row r="600" spans="1:18" ht="12.75" customHeight="1" x14ac:dyDescent="0.35">
      <c r="A600" s="41">
        <v>41852</v>
      </c>
      <c r="B600" s="55">
        <f t="shared" si="59"/>
        <v>88938</v>
      </c>
      <c r="C600" s="56">
        <f t="shared" si="54"/>
        <v>-2.3335493010333552E-2</v>
      </c>
      <c r="D600" s="57">
        <v>66903</v>
      </c>
      <c r="E600" s="56">
        <f t="shared" si="55"/>
        <v>-2.8194178141885962E-2</v>
      </c>
      <c r="F600" s="57">
        <v>22035</v>
      </c>
      <c r="G600" s="56">
        <f t="shared" si="56"/>
        <v>-8.2812007741122073E-3</v>
      </c>
      <c r="H600" s="58">
        <v>2136</v>
      </c>
      <c r="I600" s="56">
        <f t="shared" si="57"/>
        <v>-1.5214384508990264E-2</v>
      </c>
      <c r="J600" s="58">
        <v>960</v>
      </c>
      <c r="K600" s="56">
        <f t="shared" si="58"/>
        <v>3.0042918454935563E-2</v>
      </c>
      <c r="L600" s="47"/>
    </row>
    <row r="601" spans="1:18" ht="12.75" customHeight="1" x14ac:dyDescent="0.35">
      <c r="A601" s="41">
        <v>41883</v>
      </c>
      <c r="B601" s="55">
        <f t="shared" si="59"/>
        <v>88311</v>
      </c>
      <c r="C601" s="56">
        <f t="shared" si="54"/>
        <v>-2.5856268269814131E-2</v>
      </c>
      <c r="D601" s="57">
        <v>66621</v>
      </c>
      <c r="E601" s="56">
        <f t="shared" si="55"/>
        <v>-2.9188039169969704E-2</v>
      </c>
      <c r="F601" s="57">
        <v>21690</v>
      </c>
      <c r="G601" s="56">
        <f t="shared" si="56"/>
        <v>-1.5478189823430633E-2</v>
      </c>
      <c r="H601" s="58">
        <v>2049</v>
      </c>
      <c r="I601" s="56">
        <f t="shared" si="57"/>
        <v>2.8614457831325213E-2</v>
      </c>
      <c r="J601" s="58">
        <v>968</v>
      </c>
      <c r="K601" s="56">
        <f t="shared" si="58"/>
        <v>-4.8180924287118954E-2</v>
      </c>
      <c r="L601" s="47"/>
      <c r="N601" s="19"/>
      <c r="P601" s="19"/>
      <c r="R601" s="19"/>
    </row>
    <row r="602" spans="1:18" ht="12.75" customHeight="1" x14ac:dyDescent="0.35">
      <c r="A602" s="41">
        <v>41913</v>
      </c>
      <c r="B602" s="55">
        <f t="shared" si="59"/>
        <v>87725</v>
      </c>
      <c r="C602" s="56">
        <f t="shared" si="54"/>
        <v>-2.691040587458815E-2</v>
      </c>
      <c r="D602" s="57">
        <v>65923</v>
      </c>
      <c r="E602" s="56">
        <f t="shared" si="55"/>
        <v>-3.3783783783783772E-2</v>
      </c>
      <c r="F602" s="57">
        <v>21802</v>
      </c>
      <c r="G602" s="56">
        <f t="shared" si="56"/>
        <v>-5.5193176116407061E-3</v>
      </c>
      <c r="H602" s="58">
        <v>2207</v>
      </c>
      <c r="I602" s="56">
        <f t="shared" si="57"/>
        <v>-2.4745912505523604E-2</v>
      </c>
      <c r="J602" s="58">
        <v>1017</v>
      </c>
      <c r="K602" s="56">
        <f t="shared" si="58"/>
        <v>4.4147843942505149E-2</v>
      </c>
      <c r="L602" s="47"/>
    </row>
    <row r="603" spans="1:18" ht="12.75" customHeight="1" x14ac:dyDescent="0.35">
      <c r="A603" s="41">
        <v>41944</v>
      </c>
      <c r="B603" s="55">
        <f t="shared" si="59"/>
        <v>86053</v>
      </c>
      <c r="C603" s="56">
        <f t="shared" si="54"/>
        <v>-2.5116120992409674E-2</v>
      </c>
      <c r="D603" s="57">
        <v>64363</v>
      </c>
      <c r="E603" s="56">
        <f t="shared" si="55"/>
        <v>-3.0882042942752985E-2</v>
      </c>
      <c r="F603" s="57">
        <v>21690</v>
      </c>
      <c r="G603" s="56">
        <f t="shared" si="56"/>
        <v>-7.5951683748169962E-3</v>
      </c>
      <c r="H603" s="58">
        <v>2916</v>
      </c>
      <c r="I603" s="56">
        <f t="shared" si="57"/>
        <v>-4.4383748719699634E-3</v>
      </c>
      <c r="J603" s="58">
        <v>1607</v>
      </c>
      <c r="K603" s="56">
        <f t="shared" si="58"/>
        <v>3.3440514469453397E-2</v>
      </c>
      <c r="L603" s="47"/>
    </row>
    <row r="604" spans="1:18" ht="12.75" customHeight="1" x14ac:dyDescent="0.35">
      <c r="A604" s="41">
        <v>41974</v>
      </c>
      <c r="B604" s="55">
        <f t="shared" si="59"/>
        <v>78968</v>
      </c>
      <c r="C604" s="56">
        <f t="shared" si="54"/>
        <v>-1.4943991218222208E-2</v>
      </c>
      <c r="D604" s="57">
        <v>57410</v>
      </c>
      <c r="E604" s="56">
        <f t="shared" si="55"/>
        <v>-1.9671459308083783E-2</v>
      </c>
      <c r="F604" s="57">
        <v>21558</v>
      </c>
      <c r="G604" s="56">
        <f t="shared" si="56"/>
        <v>-2.1292353267913233E-3</v>
      </c>
      <c r="H604" s="58">
        <v>2065</v>
      </c>
      <c r="I604" s="56">
        <f t="shared" si="57"/>
        <v>3.2499999999999973E-2</v>
      </c>
      <c r="J604" s="58">
        <v>1036</v>
      </c>
      <c r="K604" s="56">
        <f t="shared" si="58"/>
        <v>4.1206030150753747E-2</v>
      </c>
      <c r="L604" s="47"/>
    </row>
    <row r="605" spans="1:18" ht="12.75" customHeight="1" x14ac:dyDescent="0.3">
      <c r="A605" s="23"/>
      <c r="B605" s="24"/>
      <c r="C605" s="25"/>
      <c r="D605" s="26"/>
      <c r="F605" s="26"/>
      <c r="G605" s="25"/>
      <c r="I605" s="25"/>
      <c r="K605" s="25"/>
      <c r="L605" s="47"/>
    </row>
    <row r="606" spans="1:18" ht="12.75" customHeight="1" x14ac:dyDescent="0.3">
      <c r="A606" s="81" t="s">
        <v>77</v>
      </c>
      <c r="B606" s="80"/>
      <c r="C606" s="80"/>
      <c r="D606" s="80"/>
      <c r="E606" s="80"/>
      <c r="F606" s="80"/>
      <c r="G606" s="80"/>
      <c r="H606" s="80"/>
      <c r="I606" s="80"/>
      <c r="J606" s="80"/>
      <c r="K606" s="80"/>
      <c r="L606" s="47"/>
    </row>
    <row r="607" spans="1:18" ht="12.75" customHeight="1" x14ac:dyDescent="0.3">
      <c r="A607" s="80" t="s">
        <v>76</v>
      </c>
      <c r="B607" s="80"/>
      <c r="C607" s="80"/>
      <c r="D607" s="80"/>
      <c r="E607" s="80"/>
      <c r="F607" s="80"/>
      <c r="G607" s="80"/>
      <c r="H607" s="80"/>
      <c r="I607" s="80"/>
      <c r="J607" s="80"/>
      <c r="K607" s="80"/>
    </row>
    <row r="608" spans="1:18" s="17" customFormat="1" ht="12.75" customHeight="1" x14ac:dyDescent="0.3">
      <c r="A608" s="27" t="s">
        <v>44</v>
      </c>
      <c r="C608" s="27"/>
      <c r="H608" s="28"/>
      <c r="J608" s="28"/>
    </row>
    <row r="609" spans="1:11" s="17" customFormat="1" ht="12.75" customHeight="1" x14ac:dyDescent="0.3">
      <c r="A609" s="27" t="s">
        <v>45</v>
      </c>
      <c r="F609" s="28"/>
      <c r="H609" s="28"/>
    </row>
    <row r="610" spans="1:11" s="17" customFormat="1" ht="12.75" customHeight="1" x14ac:dyDescent="0.3">
      <c r="A610" s="27" t="s">
        <v>46</v>
      </c>
      <c r="C610" s="27"/>
      <c r="G610" s="27"/>
      <c r="H610" s="28"/>
      <c r="J610" s="28"/>
    </row>
    <row r="611" spans="1:11" s="17" customFormat="1" ht="12.75" customHeight="1" x14ac:dyDescent="0.3">
      <c r="A611" s="27" t="s">
        <v>47</v>
      </c>
      <c r="B611" s="12"/>
      <c r="C611" s="12"/>
      <c r="D611" s="12"/>
      <c r="E611" s="12"/>
      <c r="F611" s="12"/>
      <c r="G611" s="12"/>
      <c r="H611" s="19"/>
      <c r="I611" s="12"/>
      <c r="J611" s="19"/>
      <c r="K611" s="12"/>
    </row>
    <row r="612" spans="1:11" s="17" customFormat="1" ht="12.75" customHeight="1" x14ac:dyDescent="0.3">
      <c r="A612" s="12"/>
      <c r="B612" s="12"/>
      <c r="C612" s="12"/>
      <c r="D612" s="12"/>
      <c r="E612" s="12"/>
      <c r="F612" s="12"/>
      <c r="G612" s="12"/>
      <c r="H612" s="19"/>
      <c r="I612" s="12"/>
      <c r="J612" s="19"/>
      <c r="K612" s="12"/>
    </row>
    <row r="613" spans="1:11" s="17" customFormat="1" ht="12.75" customHeight="1" x14ac:dyDescent="0.3">
      <c r="A613" s="17" t="s">
        <v>35</v>
      </c>
      <c r="B613" s="12"/>
      <c r="C613" s="12"/>
      <c r="D613" s="12"/>
      <c r="E613" s="12"/>
      <c r="F613" s="12"/>
      <c r="G613" s="12"/>
      <c r="H613" s="19"/>
      <c r="I613" s="12"/>
      <c r="J613" s="19"/>
      <c r="K613" s="12"/>
    </row>
    <row r="614" spans="1:11" s="17" customFormat="1" ht="13.5" x14ac:dyDescent="0.3"/>
    <row r="615" spans="1:11" s="17" customFormat="1" ht="13.5" x14ac:dyDescent="0.3"/>
    <row r="616" spans="1:11" s="17" customFormat="1" ht="13.5" x14ac:dyDescent="0.3"/>
    <row r="617" spans="1:11" s="17" customFormat="1" ht="13.5" x14ac:dyDescent="0.3"/>
    <row r="618" spans="1:11" s="17" customFormat="1" ht="13.5" x14ac:dyDescent="0.3"/>
    <row r="619" spans="1:11" s="17" customFormat="1" ht="13.5" x14ac:dyDescent="0.3"/>
    <row r="620" spans="1:11" s="17" customFormat="1" ht="13.5" x14ac:dyDescent="0.3"/>
    <row r="621" spans="1:11" s="17" customFormat="1" ht="13.5" x14ac:dyDescent="0.3"/>
    <row r="622" spans="1:11" s="17" customFormat="1" ht="13.5" x14ac:dyDescent="0.3"/>
    <row r="623" spans="1:11" s="17" customFormat="1" ht="13.5" x14ac:dyDescent="0.3"/>
    <row r="624" spans="1:11" s="17" customFormat="1" ht="13.5" x14ac:dyDescent="0.3"/>
    <row r="625" s="17" customFormat="1" ht="13.5" x14ac:dyDescent="0.3"/>
    <row r="626" s="17" customFormat="1" ht="13.5" x14ac:dyDescent="0.3"/>
    <row r="627" s="17" customFormat="1" ht="13.5" x14ac:dyDescent="0.3"/>
    <row r="628" s="17" customFormat="1" ht="13.5" x14ac:dyDescent="0.3"/>
    <row r="629" s="17" customFormat="1" ht="13.5" x14ac:dyDescent="0.3"/>
    <row r="630" s="17" customFormat="1" ht="13.5" x14ac:dyDescent="0.3"/>
    <row r="631" s="17" customFormat="1" ht="13.5" x14ac:dyDescent="0.3"/>
    <row r="632" s="17" customFormat="1" ht="13.5" x14ac:dyDescent="0.3"/>
    <row r="633" s="17" customFormat="1" ht="13.5" x14ac:dyDescent="0.3"/>
    <row r="634" s="17" customFormat="1" ht="13.5" x14ac:dyDescent="0.3"/>
    <row r="635" s="17" customFormat="1" ht="13.5" x14ac:dyDescent="0.3"/>
    <row r="636" s="17" customFormat="1" ht="13.5" x14ac:dyDescent="0.3"/>
    <row r="637" s="17" customFormat="1" ht="13.5" x14ac:dyDescent="0.3"/>
    <row r="638" s="17" customFormat="1" ht="13.5" x14ac:dyDescent="0.3"/>
    <row r="639" s="17" customFormat="1" ht="13.5" x14ac:dyDescent="0.3"/>
    <row r="640" s="17" customFormat="1" ht="13.5" x14ac:dyDescent="0.3"/>
    <row r="641" spans="1:12" s="17" customFormat="1" ht="13.5" x14ac:dyDescent="0.3"/>
    <row r="642" spans="1:12" s="17" customFormat="1" ht="13.5" x14ac:dyDescent="0.3"/>
    <row r="643" spans="1:12" s="17" customFormat="1" ht="13.5" x14ac:dyDescent="0.3"/>
    <row r="644" spans="1:12" s="17" customFormat="1" ht="13.5" x14ac:dyDescent="0.3"/>
    <row r="645" spans="1:12" s="17" customFormat="1" ht="13.5" x14ac:dyDescent="0.3"/>
    <row r="646" spans="1:12" s="17" customFormat="1" ht="13.5" x14ac:dyDescent="0.3"/>
    <row r="647" spans="1:12" ht="13.5" customHeight="1" x14ac:dyDescent="0.3"/>
    <row r="648" spans="1:12" ht="13.5" customHeight="1" x14ac:dyDescent="0.3"/>
    <row r="649" spans="1:12" ht="18" x14ac:dyDescent="0.35">
      <c r="A649" s="82" t="s">
        <v>92</v>
      </c>
      <c r="B649" s="82"/>
      <c r="C649" s="82"/>
      <c r="D649" s="82"/>
      <c r="E649" s="82"/>
      <c r="F649" s="82"/>
      <c r="G649" s="82"/>
      <c r="H649" s="82"/>
      <c r="I649" s="82"/>
      <c r="J649" s="82"/>
      <c r="K649" s="82"/>
    </row>
    <row r="650" spans="1:12" ht="3" customHeight="1" x14ac:dyDescent="0.3"/>
    <row r="651" spans="1:12" s="17" customFormat="1" ht="24" customHeight="1" x14ac:dyDescent="0.3">
      <c r="A651" s="20" t="s">
        <v>0</v>
      </c>
      <c r="B651" s="20" t="s">
        <v>30</v>
      </c>
      <c r="C651" s="20" t="s">
        <v>19</v>
      </c>
      <c r="D651" s="20" t="s">
        <v>41</v>
      </c>
      <c r="E651" s="20" t="s">
        <v>19</v>
      </c>
      <c r="F651" s="20" t="s">
        <v>56</v>
      </c>
      <c r="G651" s="20" t="s">
        <v>19</v>
      </c>
      <c r="H651" s="21" t="s">
        <v>42</v>
      </c>
      <c r="I651" s="20" t="s">
        <v>19</v>
      </c>
      <c r="J651" s="21" t="s">
        <v>43</v>
      </c>
      <c r="K651" s="20" t="s">
        <v>19</v>
      </c>
    </row>
    <row r="652" spans="1:12" ht="12.75" customHeight="1" x14ac:dyDescent="0.35">
      <c r="A652" s="41">
        <v>41275</v>
      </c>
      <c r="B652" s="55">
        <f>SUM(D652,F652)</f>
        <v>66417</v>
      </c>
      <c r="C652" s="56">
        <f t="shared" ref="C652:C663" si="60">IF(B652&lt;&gt;0,B652/B711-100%,"")</f>
        <v>-2.3552242755700559E-2</v>
      </c>
      <c r="D652" s="57">
        <v>44363</v>
      </c>
      <c r="E652" s="56">
        <f t="shared" ref="E652:E663" si="61">IF(D652&lt;&gt;"",D652/D711-100%,"")</f>
        <v>-3.8283942855904085E-2</v>
      </c>
      <c r="F652" s="57">
        <v>22054</v>
      </c>
      <c r="G652" s="56">
        <f t="shared" ref="G652:G663" si="62">IF(F652&lt;&gt;"",F652/F711-100%,"")</f>
        <v>7.4920054819551662E-3</v>
      </c>
      <c r="H652" s="58">
        <v>1468</v>
      </c>
      <c r="I652" s="56">
        <f t="shared" ref="I652:I663" si="63">IF(H652&lt;&gt;"",H652/H711-100%,"")</f>
        <v>2.2284122562674202E-2</v>
      </c>
      <c r="J652" s="58">
        <v>917</v>
      </c>
      <c r="K652" s="56">
        <f t="shared" ref="K652:K663" si="64">IF(J652&lt;&gt;"",J652/J711-100%,"")</f>
        <v>5.1605504587155959E-2</v>
      </c>
      <c r="L652" s="47"/>
    </row>
    <row r="653" spans="1:12" ht="12.75" customHeight="1" x14ac:dyDescent="0.35">
      <c r="A653" s="41">
        <v>41306</v>
      </c>
      <c r="B653" s="55">
        <f t="shared" ref="B653:B663" si="65">SUM(D653,F653)</f>
        <v>65413</v>
      </c>
      <c r="C653" s="56">
        <f t="shared" si="60"/>
        <v>-1.795553153477758E-2</v>
      </c>
      <c r="D653" s="57">
        <v>43382</v>
      </c>
      <c r="E653" s="56">
        <f t="shared" si="61"/>
        <v>-2.8398656215005591E-2</v>
      </c>
      <c r="F653" s="57">
        <v>22031</v>
      </c>
      <c r="G653" s="56">
        <f t="shared" si="62"/>
        <v>3.2788378341455093E-3</v>
      </c>
      <c r="H653" s="58">
        <v>1108</v>
      </c>
      <c r="I653" s="56">
        <f t="shared" si="63"/>
        <v>-1.8600531443755508E-2</v>
      </c>
      <c r="J653" s="58">
        <v>913</v>
      </c>
      <c r="K653" s="56">
        <f t="shared" si="64"/>
        <v>5.3056516724336866E-2</v>
      </c>
      <c r="L653" s="47"/>
    </row>
    <row r="654" spans="1:12" ht="12.75" customHeight="1" x14ac:dyDescent="0.35">
      <c r="A654" s="41">
        <v>41334</v>
      </c>
      <c r="B654" s="55">
        <f t="shared" si="65"/>
        <v>76114</v>
      </c>
      <c r="C654" s="56">
        <f t="shared" si="60"/>
        <v>-4.0575800738658518E-2</v>
      </c>
      <c r="D654" s="57">
        <v>53921</v>
      </c>
      <c r="E654" s="56">
        <f t="shared" si="61"/>
        <v>-5.5575016639226593E-2</v>
      </c>
      <c r="F654" s="57">
        <v>22193</v>
      </c>
      <c r="G654" s="56">
        <f t="shared" si="62"/>
        <v>-2.0684383290615616E-3</v>
      </c>
      <c r="H654" s="58">
        <v>1318</v>
      </c>
      <c r="I654" s="56">
        <f t="shared" si="63"/>
        <v>-6.1253561253561295E-2</v>
      </c>
      <c r="J654" s="58">
        <v>919</v>
      </c>
      <c r="K654" s="56">
        <f t="shared" si="64"/>
        <v>1.8847006651884657E-2</v>
      </c>
      <c r="L654" s="47"/>
    </row>
    <row r="655" spans="1:12" ht="12.75" customHeight="1" x14ac:dyDescent="0.35">
      <c r="A655" s="41">
        <v>41365</v>
      </c>
      <c r="B655" s="55">
        <f t="shared" si="65"/>
        <v>87251</v>
      </c>
      <c r="C655" s="56">
        <f t="shared" si="60"/>
        <v>-3.642800045677741E-3</v>
      </c>
      <c r="D655" s="57">
        <v>64904</v>
      </c>
      <c r="E655" s="56">
        <f t="shared" si="61"/>
        <v>-3.4240791069756193E-3</v>
      </c>
      <c r="F655" s="57">
        <v>22347</v>
      </c>
      <c r="G655" s="56">
        <f t="shared" si="62"/>
        <v>-4.2775030076193099E-3</v>
      </c>
      <c r="H655" s="58">
        <v>1732</v>
      </c>
      <c r="I655" s="56">
        <f t="shared" si="63"/>
        <v>6.8476249228871078E-2</v>
      </c>
      <c r="J655" s="58">
        <v>935</v>
      </c>
      <c r="K655" s="56">
        <f t="shared" si="64"/>
        <v>-2.0942408376963373E-2</v>
      </c>
      <c r="L655" s="47"/>
    </row>
    <row r="656" spans="1:12" ht="12.75" customHeight="1" x14ac:dyDescent="0.35">
      <c r="A656" s="41">
        <v>41395</v>
      </c>
      <c r="B656" s="55">
        <f t="shared" si="65"/>
        <v>89708</v>
      </c>
      <c r="C656" s="56">
        <f t="shared" si="60"/>
        <v>-1.0849909584086825E-2</v>
      </c>
      <c r="D656" s="57">
        <v>67232</v>
      </c>
      <c r="E656" s="56">
        <f t="shared" si="61"/>
        <v>-1.1788223535291187E-2</v>
      </c>
      <c r="F656" s="57">
        <v>22476</v>
      </c>
      <c r="G656" s="56">
        <f t="shared" si="62"/>
        <v>-8.0324830082090237E-3</v>
      </c>
      <c r="H656" s="58">
        <v>1961</v>
      </c>
      <c r="I656" s="56">
        <f t="shared" si="63"/>
        <v>-2.145708582834327E-2</v>
      </c>
      <c r="J656" s="58">
        <v>1014</v>
      </c>
      <c r="K656" s="56">
        <f t="shared" si="64"/>
        <v>-3.1518624641833859E-2</v>
      </c>
      <c r="L656" s="47"/>
    </row>
    <row r="657" spans="1:12" ht="12.75" customHeight="1" x14ac:dyDescent="0.35">
      <c r="A657" s="41">
        <v>41426</v>
      </c>
      <c r="B657" s="55">
        <f t="shared" si="65"/>
        <v>85614</v>
      </c>
      <c r="C657" s="56">
        <f t="shared" si="60"/>
        <v>-5.9672476852614564E-2</v>
      </c>
      <c r="D657" s="57">
        <v>64475</v>
      </c>
      <c r="E657" s="56">
        <f t="shared" si="61"/>
        <v>-5.7148706549873474E-2</v>
      </c>
      <c r="F657" s="57">
        <v>21139</v>
      </c>
      <c r="G657" s="56">
        <f t="shared" si="62"/>
        <v>-6.7287327920931839E-2</v>
      </c>
      <c r="H657" s="58">
        <v>1813</v>
      </c>
      <c r="I657" s="56">
        <f t="shared" si="63"/>
        <v>-4.7293746715712071E-2</v>
      </c>
      <c r="J657" s="58">
        <v>1437</v>
      </c>
      <c r="K657" s="56">
        <f t="shared" si="64"/>
        <v>-6.262230919765166E-2</v>
      </c>
      <c r="L657" s="47"/>
    </row>
    <row r="658" spans="1:12" ht="12.75" customHeight="1" x14ac:dyDescent="0.35">
      <c r="A658" s="41">
        <v>41456</v>
      </c>
      <c r="B658" s="55">
        <f t="shared" si="65"/>
        <v>90189</v>
      </c>
      <c r="C658" s="56">
        <f t="shared" si="60"/>
        <v>-3.828149159193428E-2</v>
      </c>
      <c r="D658" s="57">
        <v>68120</v>
      </c>
      <c r="E658" s="56">
        <f t="shared" si="61"/>
        <v>-3.3114274764736829E-2</v>
      </c>
      <c r="F658" s="57">
        <v>22069</v>
      </c>
      <c r="G658" s="56">
        <f t="shared" si="62"/>
        <v>-5.3888364914687514E-2</v>
      </c>
      <c r="H658" s="58">
        <v>2130</v>
      </c>
      <c r="I658" s="56">
        <f t="shared" si="63"/>
        <v>1.7677974199713287E-2</v>
      </c>
      <c r="J658" s="58">
        <v>1007</v>
      </c>
      <c r="K658" s="56">
        <f t="shared" si="64"/>
        <v>-6.5862708719851559E-2</v>
      </c>
      <c r="L658" s="47"/>
    </row>
    <row r="659" spans="1:12" ht="12.75" customHeight="1" x14ac:dyDescent="0.35">
      <c r="A659" s="41">
        <v>41487</v>
      </c>
      <c r="B659" s="55">
        <f t="shared" si="65"/>
        <v>91063</v>
      </c>
      <c r="C659" s="56">
        <f t="shared" si="60"/>
        <v>-2.4509646388362172E-2</v>
      </c>
      <c r="D659" s="57">
        <v>68844</v>
      </c>
      <c r="E659" s="56">
        <f t="shared" si="61"/>
        <v>-2.0153714773697651E-2</v>
      </c>
      <c r="F659" s="57">
        <v>22219</v>
      </c>
      <c r="G659" s="56">
        <f t="shared" si="62"/>
        <v>-3.7763630851847085E-2</v>
      </c>
      <c r="H659" s="58">
        <v>2169</v>
      </c>
      <c r="I659" s="56">
        <f t="shared" si="63"/>
        <v>-5.2838427947598299E-2</v>
      </c>
      <c r="J659" s="58">
        <v>932</v>
      </c>
      <c r="K659" s="56">
        <f t="shared" si="64"/>
        <v>-4.213771839671121E-2</v>
      </c>
      <c r="L659" s="47"/>
    </row>
    <row r="660" spans="1:12" ht="12.75" customHeight="1" x14ac:dyDescent="0.35">
      <c r="A660" s="41">
        <v>41518</v>
      </c>
      <c r="B660" s="55">
        <f t="shared" si="65"/>
        <v>90655</v>
      </c>
      <c r="C660" s="56">
        <f t="shared" si="60"/>
        <v>-2.0401326950714838E-2</v>
      </c>
      <c r="D660" s="57">
        <v>68624</v>
      </c>
      <c r="E660" s="56">
        <f t="shared" si="61"/>
        <v>-1.7298659640279546E-2</v>
      </c>
      <c r="F660" s="57">
        <v>22031</v>
      </c>
      <c r="G660" s="56">
        <f t="shared" si="62"/>
        <v>-2.9941438069657877E-2</v>
      </c>
      <c r="H660" s="58">
        <v>1992</v>
      </c>
      <c r="I660" s="56">
        <f t="shared" si="63"/>
        <v>4.842105263157892E-2</v>
      </c>
      <c r="J660" s="58">
        <v>1017</v>
      </c>
      <c r="K660" s="56">
        <f t="shared" si="64"/>
        <v>5.6074766355140193E-2</v>
      </c>
      <c r="L660" s="47"/>
    </row>
    <row r="661" spans="1:12" ht="12.75" customHeight="1" x14ac:dyDescent="0.35">
      <c r="A661" s="41">
        <v>41548</v>
      </c>
      <c r="B661" s="55">
        <f t="shared" si="65"/>
        <v>90151</v>
      </c>
      <c r="C661" s="56">
        <f t="shared" si="60"/>
        <v>-2.2382475736051566E-2</v>
      </c>
      <c r="D661" s="57">
        <v>68228</v>
      </c>
      <c r="E661" s="56">
        <f t="shared" si="61"/>
        <v>-1.7977172301624988E-2</v>
      </c>
      <c r="F661" s="57">
        <v>21923</v>
      </c>
      <c r="G661" s="56">
        <f t="shared" si="62"/>
        <v>-3.5843082065265208E-2</v>
      </c>
      <c r="H661" s="58">
        <v>2263</v>
      </c>
      <c r="I661" s="56">
        <f t="shared" si="63"/>
        <v>1.4798206278026971E-2</v>
      </c>
      <c r="J661" s="58">
        <v>974</v>
      </c>
      <c r="K661" s="56">
        <f t="shared" si="64"/>
        <v>-2.1105527638190957E-2</v>
      </c>
      <c r="L661" s="47"/>
    </row>
    <row r="662" spans="1:12" ht="12.75" customHeight="1" x14ac:dyDescent="0.35">
      <c r="A662" s="41">
        <v>41579</v>
      </c>
      <c r="B662" s="55">
        <f t="shared" si="65"/>
        <v>88270</v>
      </c>
      <c r="C662" s="56">
        <f t="shared" si="60"/>
        <v>-2.5265575653172556E-2</v>
      </c>
      <c r="D662" s="57">
        <v>66414</v>
      </c>
      <c r="E662" s="56">
        <f t="shared" si="61"/>
        <v>-2.2460994995584294E-2</v>
      </c>
      <c r="F662" s="57">
        <v>21856</v>
      </c>
      <c r="G662" s="56">
        <f t="shared" si="62"/>
        <v>-3.3689981430718885E-2</v>
      </c>
      <c r="H662" s="58">
        <v>2929</v>
      </c>
      <c r="I662" s="56">
        <f t="shared" si="63"/>
        <v>-1.0138560324433943E-2</v>
      </c>
      <c r="J662" s="58">
        <v>1555</v>
      </c>
      <c r="K662" s="56">
        <f t="shared" si="64"/>
        <v>-2.0780856423173844E-2</v>
      </c>
      <c r="L662" s="47"/>
    </row>
    <row r="663" spans="1:12" ht="12.75" customHeight="1" x14ac:dyDescent="0.35">
      <c r="A663" s="41">
        <v>41609</v>
      </c>
      <c r="B663" s="55">
        <f t="shared" si="65"/>
        <v>80166</v>
      </c>
      <c r="C663" s="56">
        <f t="shared" si="60"/>
        <v>-1.287986996995516E-2</v>
      </c>
      <c r="D663" s="57">
        <v>58562</v>
      </c>
      <c r="E663" s="56">
        <f t="shared" si="61"/>
        <v>-5.0966667799259291E-3</v>
      </c>
      <c r="F663" s="57">
        <v>21604</v>
      </c>
      <c r="G663" s="56">
        <f t="shared" si="62"/>
        <v>-3.3378076062639872E-2</v>
      </c>
      <c r="H663" s="58">
        <v>2000</v>
      </c>
      <c r="I663" s="56">
        <f t="shared" si="63"/>
        <v>7.4113856068743322E-2</v>
      </c>
      <c r="J663" s="58">
        <v>995</v>
      </c>
      <c r="K663" s="56">
        <f t="shared" si="64"/>
        <v>-3.398058252427183E-2</v>
      </c>
      <c r="L663" s="47"/>
    </row>
    <row r="664" spans="1:12" ht="12.75" customHeight="1" x14ac:dyDescent="0.3">
      <c r="A664" s="23"/>
      <c r="B664" s="24"/>
      <c r="C664" s="25"/>
      <c r="D664" s="26"/>
      <c r="F664" s="26"/>
      <c r="G664" s="25"/>
      <c r="I664" s="25"/>
      <c r="K664" s="25"/>
      <c r="L664" s="47"/>
    </row>
    <row r="665" spans="1:12" ht="12.75" customHeight="1" x14ac:dyDescent="0.3">
      <c r="A665" s="81" t="s">
        <v>77</v>
      </c>
      <c r="B665" s="80"/>
      <c r="C665" s="80"/>
      <c r="D665" s="80"/>
      <c r="E665" s="80"/>
      <c r="F665" s="80"/>
      <c r="G665" s="80"/>
      <c r="H665" s="80"/>
      <c r="I665" s="80"/>
      <c r="J665" s="80"/>
      <c r="K665" s="80"/>
      <c r="L665" s="47"/>
    </row>
    <row r="666" spans="1:12" ht="12.75" customHeight="1" x14ac:dyDescent="0.3">
      <c r="A666" s="80" t="s">
        <v>76</v>
      </c>
      <c r="B666" s="80"/>
      <c r="C666" s="80"/>
      <c r="D666" s="80"/>
      <c r="E666" s="80"/>
      <c r="F666" s="80"/>
      <c r="G666" s="80"/>
      <c r="H666" s="80"/>
      <c r="I666" s="80"/>
      <c r="J666" s="80"/>
      <c r="K666" s="80"/>
    </row>
    <row r="667" spans="1:12" s="17" customFormat="1" ht="12.75" customHeight="1" x14ac:dyDescent="0.3">
      <c r="A667" s="27" t="s">
        <v>44</v>
      </c>
      <c r="C667" s="27"/>
      <c r="H667" s="28"/>
      <c r="J667" s="28"/>
    </row>
    <row r="668" spans="1:12" s="17" customFormat="1" ht="12.75" customHeight="1" x14ac:dyDescent="0.3">
      <c r="A668" s="27" t="s">
        <v>45</v>
      </c>
      <c r="F668" s="28"/>
      <c r="H668" s="28"/>
    </row>
    <row r="669" spans="1:12" s="17" customFormat="1" ht="12.75" customHeight="1" x14ac:dyDescent="0.3">
      <c r="A669" s="27" t="s">
        <v>46</v>
      </c>
      <c r="C669" s="27"/>
      <c r="G669" s="27"/>
      <c r="H669" s="28"/>
      <c r="J669" s="28"/>
    </row>
    <row r="670" spans="1:12" s="17" customFormat="1" ht="12.75" customHeight="1" x14ac:dyDescent="0.3">
      <c r="A670" s="27" t="s">
        <v>47</v>
      </c>
      <c r="B670" s="12"/>
      <c r="C670" s="12"/>
      <c r="D670" s="12"/>
      <c r="E670" s="12"/>
      <c r="F670" s="12"/>
      <c r="G670" s="12"/>
      <c r="H670" s="19"/>
      <c r="I670" s="12"/>
      <c r="J670" s="19"/>
      <c r="K670" s="12"/>
    </row>
    <row r="671" spans="1:12" s="17" customFormat="1" ht="12.75" customHeight="1" x14ac:dyDescent="0.3">
      <c r="A671" s="12"/>
      <c r="B671" s="12"/>
      <c r="C671" s="12"/>
      <c r="D671" s="12"/>
      <c r="E671" s="12"/>
      <c r="F671" s="12"/>
      <c r="G671" s="12"/>
      <c r="H671" s="19"/>
      <c r="I671" s="12"/>
      <c r="J671" s="19"/>
      <c r="K671" s="12"/>
    </row>
    <row r="672" spans="1:12" s="17" customFormat="1" ht="12.75" customHeight="1" x14ac:dyDescent="0.3">
      <c r="A672" s="17" t="s">
        <v>35</v>
      </c>
      <c r="B672" s="12"/>
      <c r="C672" s="12"/>
      <c r="D672" s="12"/>
      <c r="E672" s="12"/>
      <c r="F672" s="12"/>
      <c r="G672" s="12"/>
      <c r="H672" s="19"/>
      <c r="I672" s="12"/>
      <c r="J672" s="19"/>
      <c r="K672" s="12"/>
    </row>
    <row r="673" s="17" customFormat="1" ht="13.5" x14ac:dyDescent="0.3"/>
    <row r="674" s="17" customFormat="1" ht="13.5" x14ac:dyDescent="0.3"/>
    <row r="675" s="17" customFormat="1" ht="13.5" x14ac:dyDescent="0.3"/>
    <row r="676" s="17" customFormat="1" ht="13.5" x14ac:dyDescent="0.3"/>
    <row r="677" s="17" customFormat="1" ht="13.5" x14ac:dyDescent="0.3"/>
    <row r="678" s="17" customFormat="1" ht="13.5" x14ac:dyDescent="0.3"/>
    <row r="679" s="17" customFormat="1" ht="13.5" x14ac:dyDescent="0.3"/>
    <row r="680" s="17" customFormat="1" ht="13.5" x14ac:dyDescent="0.3"/>
    <row r="681" s="17" customFormat="1" ht="13.5" x14ac:dyDescent="0.3"/>
    <row r="682" s="17" customFormat="1" ht="13.5" x14ac:dyDescent="0.3"/>
    <row r="683" s="17" customFormat="1" ht="13.5" x14ac:dyDescent="0.3"/>
    <row r="684" s="17" customFormat="1" ht="13.5" x14ac:dyDescent="0.3"/>
    <row r="685" s="17" customFormat="1" ht="13.5" x14ac:dyDescent="0.3"/>
    <row r="686" s="17" customFormat="1" ht="13.5" x14ac:dyDescent="0.3"/>
    <row r="687" s="17" customFormat="1" ht="13.5" x14ac:dyDescent="0.3"/>
    <row r="688" s="17" customFormat="1" ht="13.5" x14ac:dyDescent="0.3"/>
    <row r="689" s="17" customFormat="1" ht="13.5" x14ac:dyDescent="0.3"/>
    <row r="690" s="17" customFormat="1" ht="13.5" x14ac:dyDescent="0.3"/>
    <row r="691" s="17" customFormat="1" ht="13.5" x14ac:dyDescent="0.3"/>
    <row r="692" s="17" customFormat="1" ht="13.5" x14ac:dyDescent="0.3"/>
    <row r="693" s="17" customFormat="1" ht="13.5" x14ac:dyDescent="0.3"/>
    <row r="694" s="17" customFormat="1" ht="13.5" x14ac:dyDescent="0.3"/>
    <row r="695" s="17" customFormat="1" ht="13.5" x14ac:dyDescent="0.3"/>
    <row r="696" s="17" customFormat="1" ht="13.5" x14ac:dyDescent="0.3"/>
    <row r="697" s="17" customFormat="1" ht="13.5" x14ac:dyDescent="0.3"/>
    <row r="698" s="17" customFormat="1" ht="13.5" x14ac:dyDescent="0.3"/>
    <row r="699" s="17" customFormat="1" ht="13.5" x14ac:dyDescent="0.3"/>
    <row r="700" s="17" customFormat="1" ht="13.5" x14ac:dyDescent="0.3"/>
    <row r="701" s="17" customFormat="1" ht="13.5" x14ac:dyDescent="0.3"/>
    <row r="702" s="17" customFormat="1" ht="13.5" x14ac:dyDescent="0.3"/>
    <row r="703" s="17" customFormat="1" ht="13.5" x14ac:dyDescent="0.3"/>
    <row r="704" s="17" customFormat="1" ht="13.5" x14ac:dyDescent="0.3"/>
    <row r="705" spans="1:12" s="17" customFormat="1" ht="13.5" x14ac:dyDescent="0.3"/>
    <row r="706" spans="1:12" ht="13.5" customHeight="1" x14ac:dyDescent="0.3"/>
    <row r="707" spans="1:12" ht="13.5" customHeight="1" x14ac:dyDescent="0.3"/>
    <row r="708" spans="1:12" ht="18" x14ac:dyDescent="0.35">
      <c r="A708" s="82" t="s">
        <v>87</v>
      </c>
      <c r="B708" s="82"/>
      <c r="C708" s="82"/>
      <c r="D708" s="82"/>
      <c r="E708" s="82"/>
      <c r="F708" s="82"/>
      <c r="G708" s="82"/>
      <c r="H708" s="82"/>
      <c r="I708" s="82"/>
      <c r="J708" s="82"/>
      <c r="K708" s="82"/>
    </row>
    <row r="709" spans="1:12" ht="3" customHeight="1" x14ac:dyDescent="0.3"/>
    <row r="710" spans="1:12" s="17" customFormat="1" ht="24" customHeight="1" x14ac:dyDescent="0.3">
      <c r="A710" s="20" t="s">
        <v>0</v>
      </c>
      <c r="B710" s="20" t="s">
        <v>30</v>
      </c>
      <c r="C710" s="20" t="s">
        <v>19</v>
      </c>
      <c r="D710" s="20" t="s">
        <v>41</v>
      </c>
      <c r="E710" s="20" t="s">
        <v>19</v>
      </c>
      <c r="F710" s="20" t="s">
        <v>56</v>
      </c>
      <c r="G710" s="20" t="s">
        <v>19</v>
      </c>
      <c r="H710" s="21" t="s">
        <v>42</v>
      </c>
      <c r="I710" s="20" t="s">
        <v>19</v>
      </c>
      <c r="J710" s="21" t="s">
        <v>43</v>
      </c>
      <c r="K710" s="20" t="s">
        <v>19</v>
      </c>
    </row>
    <row r="711" spans="1:12" ht="12.75" customHeight="1" x14ac:dyDescent="0.35">
      <c r="A711" s="41">
        <v>40909</v>
      </c>
      <c r="B711" s="55">
        <f>SUM(D711,F711)</f>
        <v>68019</v>
      </c>
      <c r="C711" s="56">
        <f t="shared" ref="C711:C722" si="66">IF(B711&lt;&gt;0,B711/B770-100%,"")</f>
        <v>1.6513734046686768E-2</v>
      </c>
      <c r="D711" s="57">
        <v>46129</v>
      </c>
      <c r="E711" s="56">
        <f t="shared" ref="E711:E722" si="67">IF(D711&lt;&gt;"",D711/D770-100%,"")</f>
        <v>1.7603847256844052E-2</v>
      </c>
      <c r="F711" s="57">
        <v>21890</v>
      </c>
      <c r="G711" s="56">
        <f t="shared" ref="G711:G722" si="68">IF(F711&lt;&gt;"",F711/F770-100%,"")</f>
        <v>1.4224157902052559E-2</v>
      </c>
      <c r="H711" s="58">
        <v>1436</v>
      </c>
      <c r="I711" s="56">
        <f t="shared" ref="I711:I722" si="69">IF(H711&lt;&gt;"",H711/H770-100%,"")</f>
        <v>0.10038314176245211</v>
      </c>
      <c r="J711" s="58">
        <v>872</v>
      </c>
      <c r="K711" s="56">
        <f t="shared" ref="K711:K722" si="70">IF(J711&lt;&gt;"",J711/J770-100%,"")</f>
        <v>2.1077283372365363E-2</v>
      </c>
      <c r="L711" s="47"/>
    </row>
    <row r="712" spans="1:12" ht="12.75" customHeight="1" x14ac:dyDescent="0.35">
      <c r="A712" s="41">
        <v>40940</v>
      </c>
      <c r="B712" s="55">
        <f t="shared" ref="B712:B722" si="71">SUM(D712,F712)</f>
        <v>66609</v>
      </c>
      <c r="C712" s="56">
        <f t="shared" si="66"/>
        <v>-3.1240455517256405E-2</v>
      </c>
      <c r="D712" s="57">
        <v>44650</v>
      </c>
      <c r="E712" s="56">
        <f t="shared" si="67"/>
        <v>-5.2399244466138972E-2</v>
      </c>
      <c r="F712" s="57">
        <v>21959</v>
      </c>
      <c r="G712" s="56">
        <f t="shared" si="68"/>
        <v>1.483501247804786E-2</v>
      </c>
      <c r="H712" s="58">
        <v>1129</v>
      </c>
      <c r="I712" s="56">
        <f t="shared" si="69"/>
        <v>1.1648745519713177E-2</v>
      </c>
      <c r="J712" s="58">
        <v>867</v>
      </c>
      <c r="K712" s="56">
        <f t="shared" si="70"/>
        <v>0</v>
      </c>
      <c r="L712" s="47"/>
    </row>
    <row r="713" spans="1:12" ht="12.75" customHeight="1" x14ac:dyDescent="0.35">
      <c r="A713" s="41">
        <v>40969</v>
      </c>
      <c r="B713" s="55">
        <f t="shared" si="71"/>
        <v>79333</v>
      </c>
      <c r="C713" s="56">
        <f t="shared" si="66"/>
        <v>-1.9624077804278217E-2</v>
      </c>
      <c r="D713" s="57">
        <v>57094</v>
      </c>
      <c r="E713" s="56">
        <f t="shared" si="67"/>
        <v>-3.1845621650952949E-2</v>
      </c>
      <c r="F713" s="57">
        <v>22239</v>
      </c>
      <c r="G713" s="56">
        <f t="shared" si="68"/>
        <v>1.3212447036311525E-2</v>
      </c>
      <c r="H713" s="58">
        <v>1404</v>
      </c>
      <c r="I713" s="56">
        <f t="shared" si="69"/>
        <v>-6.3375583722481643E-2</v>
      </c>
      <c r="J713" s="58">
        <v>902</v>
      </c>
      <c r="K713" s="56">
        <f t="shared" si="70"/>
        <v>-1.8498367791077275E-2</v>
      </c>
      <c r="L713" s="47"/>
    </row>
    <row r="714" spans="1:12" ht="12.75" customHeight="1" x14ac:dyDescent="0.35">
      <c r="A714" s="41">
        <v>41000</v>
      </c>
      <c r="B714" s="55">
        <f t="shared" si="71"/>
        <v>87570</v>
      </c>
      <c r="C714" s="56">
        <f t="shared" si="66"/>
        <v>-1.3342912860515588E-3</v>
      </c>
      <c r="D714" s="57">
        <v>65127</v>
      </c>
      <c r="E714" s="56">
        <f t="shared" si="67"/>
        <v>-6.5894842813343235E-3</v>
      </c>
      <c r="F714" s="57">
        <v>22443</v>
      </c>
      <c r="G714" s="56">
        <f t="shared" si="68"/>
        <v>1.4235357917570468E-2</v>
      </c>
      <c r="H714" s="58">
        <v>1621</v>
      </c>
      <c r="I714" s="56">
        <f t="shared" si="69"/>
        <v>1.3758599124452875E-2</v>
      </c>
      <c r="J714" s="58">
        <v>955</v>
      </c>
      <c r="K714" s="56">
        <f t="shared" si="70"/>
        <v>7.0627802690582886E-2</v>
      </c>
      <c r="L714" s="47"/>
    </row>
    <row r="715" spans="1:12" ht="12.75" customHeight="1" x14ac:dyDescent="0.35">
      <c r="A715" s="41">
        <v>41030</v>
      </c>
      <c r="B715" s="55">
        <f t="shared" si="71"/>
        <v>90692</v>
      </c>
      <c r="C715" s="56">
        <f t="shared" si="66"/>
        <v>3.4631938835349985E-3</v>
      </c>
      <c r="D715" s="57">
        <v>68034</v>
      </c>
      <c r="E715" s="56">
        <f t="shared" si="67"/>
        <v>-4.1138961535069907E-4</v>
      </c>
      <c r="F715" s="57">
        <v>22658</v>
      </c>
      <c r="G715" s="56">
        <f t="shared" si="68"/>
        <v>1.5279831518573372E-2</v>
      </c>
      <c r="H715" s="58">
        <v>2004</v>
      </c>
      <c r="I715" s="56">
        <f t="shared" si="69"/>
        <v>5.8637083993660966E-2</v>
      </c>
      <c r="J715" s="58">
        <v>1047</v>
      </c>
      <c r="K715" s="56">
        <f t="shared" si="70"/>
        <v>3.9721946375372408E-2</v>
      </c>
      <c r="L715" s="47"/>
    </row>
    <row r="716" spans="1:12" ht="12.75" customHeight="1" x14ac:dyDescent="0.35">
      <c r="A716" s="41">
        <v>41061</v>
      </c>
      <c r="B716" s="55">
        <f t="shared" si="71"/>
        <v>91047</v>
      </c>
      <c r="C716" s="56">
        <f t="shared" si="66"/>
        <v>3.5381257853317472E-3</v>
      </c>
      <c r="D716" s="57">
        <v>68383</v>
      </c>
      <c r="E716" s="56">
        <f t="shared" si="67"/>
        <v>-4.3851314808585062E-4</v>
      </c>
      <c r="F716" s="57">
        <v>22664</v>
      </c>
      <c r="G716" s="56">
        <f t="shared" si="68"/>
        <v>1.5730739927396487E-2</v>
      </c>
      <c r="H716" s="58">
        <v>1903</v>
      </c>
      <c r="I716" s="56">
        <f t="shared" si="69"/>
        <v>-2.7096114519427394E-2</v>
      </c>
      <c r="J716" s="58">
        <v>1533</v>
      </c>
      <c r="K716" s="56">
        <f t="shared" si="70"/>
        <v>5.0000000000000044E-2</v>
      </c>
      <c r="L716" s="47"/>
    </row>
    <row r="717" spans="1:12" ht="12.75" customHeight="1" x14ac:dyDescent="0.35">
      <c r="A717" s="41">
        <v>41091</v>
      </c>
      <c r="B717" s="55">
        <f t="shared" si="71"/>
        <v>93779</v>
      </c>
      <c r="C717" s="56">
        <f t="shared" si="66"/>
        <v>1.1072537519406511E-2</v>
      </c>
      <c r="D717" s="57">
        <v>70453</v>
      </c>
      <c r="E717" s="56">
        <f t="shared" si="67"/>
        <v>8.0410925584124548E-3</v>
      </c>
      <c r="F717" s="57">
        <v>23326</v>
      </c>
      <c r="G717" s="56">
        <f t="shared" si="68"/>
        <v>2.0340317571409861E-2</v>
      </c>
      <c r="H717" s="58">
        <v>2093</v>
      </c>
      <c r="I717" s="56">
        <f t="shared" si="69"/>
        <v>8.3333333333333259E-2</v>
      </c>
      <c r="J717" s="58">
        <v>1078</v>
      </c>
      <c r="K717" s="56">
        <f t="shared" si="70"/>
        <v>2.6666666666666616E-2</v>
      </c>
      <c r="L717" s="47"/>
    </row>
    <row r="718" spans="1:12" ht="12.75" customHeight="1" x14ac:dyDescent="0.35">
      <c r="A718" s="41">
        <v>41122</v>
      </c>
      <c r="B718" s="55">
        <f t="shared" si="71"/>
        <v>93351</v>
      </c>
      <c r="C718" s="56">
        <f t="shared" si="66"/>
        <v>1.8674136321195078E-3</v>
      </c>
      <c r="D718" s="57">
        <v>70260</v>
      </c>
      <c r="E718" s="56">
        <f t="shared" si="67"/>
        <v>-2.0169881537456247E-3</v>
      </c>
      <c r="F718" s="57">
        <v>23091</v>
      </c>
      <c r="G718" s="56">
        <f t="shared" si="68"/>
        <v>1.3874862788144871E-2</v>
      </c>
      <c r="H718" s="58">
        <v>2290</v>
      </c>
      <c r="I718" s="56">
        <f t="shared" si="69"/>
        <v>3.2461677186654603E-2</v>
      </c>
      <c r="J718" s="58">
        <v>973</v>
      </c>
      <c r="K718" s="56">
        <f t="shared" si="70"/>
        <v>-4.5142296368989254E-2</v>
      </c>
      <c r="L718" s="47"/>
    </row>
    <row r="719" spans="1:12" ht="12.75" customHeight="1" x14ac:dyDescent="0.35">
      <c r="A719" s="41">
        <v>41153</v>
      </c>
      <c r="B719" s="55">
        <f t="shared" si="71"/>
        <v>92543</v>
      </c>
      <c r="C719" s="56">
        <f t="shared" si="66"/>
        <v>4.5809316008293965E-3</v>
      </c>
      <c r="D719" s="57">
        <v>69832</v>
      </c>
      <c r="E719" s="56">
        <f t="shared" si="67"/>
        <v>9.7471475259447438E-4</v>
      </c>
      <c r="F719" s="57">
        <v>22711</v>
      </c>
      <c r="G719" s="56">
        <f t="shared" si="68"/>
        <v>1.583396699020434E-2</v>
      </c>
      <c r="H719" s="58">
        <v>1900</v>
      </c>
      <c r="I719" s="56">
        <f t="shared" si="69"/>
        <v>-2.4640657084188944E-2</v>
      </c>
      <c r="J719" s="58">
        <v>963</v>
      </c>
      <c r="K719" s="56">
        <f t="shared" si="70"/>
        <v>4.787812840043526E-2</v>
      </c>
      <c r="L719" s="47"/>
    </row>
    <row r="720" spans="1:12" ht="12.75" customHeight="1" x14ac:dyDescent="0.35">
      <c r="A720" s="41">
        <v>41183</v>
      </c>
      <c r="B720" s="55">
        <f t="shared" si="71"/>
        <v>92215</v>
      </c>
      <c r="C720" s="56">
        <f t="shared" si="66"/>
        <v>7.7921794059145899E-3</v>
      </c>
      <c r="D720" s="57">
        <v>69477</v>
      </c>
      <c r="E720" s="56">
        <f t="shared" si="67"/>
        <v>5.0486054854761431E-3</v>
      </c>
      <c r="F720" s="57">
        <v>22738</v>
      </c>
      <c r="G720" s="56">
        <f t="shared" si="68"/>
        <v>1.6268883525520694E-2</v>
      </c>
      <c r="H720" s="58">
        <v>2230</v>
      </c>
      <c r="I720" s="56">
        <f t="shared" si="69"/>
        <v>0.11611611611611616</v>
      </c>
      <c r="J720" s="58">
        <v>995</v>
      </c>
      <c r="K720" s="56">
        <f t="shared" si="70"/>
        <v>3.2157676348547826E-2</v>
      </c>
      <c r="L720" s="47"/>
    </row>
    <row r="721" spans="1:12" ht="12.75" customHeight="1" x14ac:dyDescent="0.35">
      <c r="A721" s="41">
        <v>41214</v>
      </c>
      <c r="B721" s="55">
        <f t="shared" si="71"/>
        <v>90558</v>
      </c>
      <c r="C721" s="56">
        <f t="shared" si="66"/>
        <v>5.2059629921521466E-3</v>
      </c>
      <c r="D721" s="57">
        <v>67940</v>
      </c>
      <c r="E721" s="56">
        <f t="shared" si="67"/>
        <v>2.9820780064364616E-3</v>
      </c>
      <c r="F721" s="57">
        <v>22618</v>
      </c>
      <c r="G721" s="56">
        <f t="shared" si="68"/>
        <v>1.1945774238289131E-2</v>
      </c>
      <c r="H721" s="58">
        <v>2959</v>
      </c>
      <c r="I721" s="56">
        <f t="shared" si="69"/>
        <v>1.024240355069983E-2</v>
      </c>
      <c r="J721" s="58">
        <v>1588</v>
      </c>
      <c r="K721" s="56">
        <f t="shared" si="70"/>
        <v>4.8877146631439938E-2</v>
      </c>
      <c r="L721" s="47"/>
    </row>
    <row r="722" spans="1:12" ht="12.75" customHeight="1" x14ac:dyDescent="0.35">
      <c r="A722" s="41">
        <v>41244</v>
      </c>
      <c r="B722" s="55">
        <f t="shared" si="71"/>
        <v>81212</v>
      </c>
      <c r="C722" s="56">
        <f t="shared" si="66"/>
        <v>1.8600509224999673E-2</v>
      </c>
      <c r="D722" s="57">
        <v>58862</v>
      </c>
      <c r="E722" s="56">
        <f t="shared" si="67"/>
        <v>2.0120968440754838E-2</v>
      </c>
      <c r="F722" s="57">
        <v>22350</v>
      </c>
      <c r="G722" s="56">
        <f t="shared" si="68"/>
        <v>1.4617759215543868E-2</v>
      </c>
      <c r="H722" s="58">
        <v>1862</v>
      </c>
      <c r="I722" s="56">
        <f t="shared" si="69"/>
        <v>-3.0208333333333282E-2</v>
      </c>
      <c r="J722" s="58">
        <v>1030</v>
      </c>
      <c r="K722" s="56">
        <f t="shared" si="70"/>
        <v>5.2093973442288055E-2</v>
      </c>
      <c r="L722" s="47"/>
    </row>
    <row r="723" spans="1:12" ht="12.75" customHeight="1" x14ac:dyDescent="0.3">
      <c r="A723" s="23"/>
      <c r="B723" s="24"/>
      <c r="C723" s="25"/>
      <c r="D723" s="26"/>
      <c r="F723" s="26"/>
      <c r="G723" s="25"/>
      <c r="I723" s="25"/>
      <c r="K723" s="25"/>
      <c r="L723" s="47"/>
    </row>
    <row r="724" spans="1:12" ht="12.75" customHeight="1" x14ac:dyDescent="0.3">
      <c r="A724" s="81" t="s">
        <v>77</v>
      </c>
      <c r="B724" s="80"/>
      <c r="C724" s="80"/>
      <c r="D724" s="80"/>
      <c r="E724" s="80"/>
      <c r="F724" s="80"/>
      <c r="G724" s="80"/>
      <c r="H724" s="80"/>
      <c r="I724" s="80"/>
      <c r="J724" s="80"/>
      <c r="K724" s="80"/>
      <c r="L724" s="47"/>
    </row>
    <row r="725" spans="1:12" ht="12.75" customHeight="1" x14ac:dyDescent="0.3">
      <c r="A725" s="80" t="s">
        <v>76</v>
      </c>
      <c r="B725" s="80"/>
      <c r="C725" s="80"/>
      <c r="D725" s="80"/>
      <c r="E725" s="80"/>
      <c r="F725" s="80"/>
      <c r="G725" s="80"/>
      <c r="H725" s="80"/>
      <c r="I725" s="80"/>
      <c r="J725" s="80"/>
      <c r="K725" s="80"/>
    </row>
    <row r="726" spans="1:12" s="17" customFormat="1" ht="12.75" customHeight="1" x14ac:dyDescent="0.3">
      <c r="A726" s="27" t="s">
        <v>44</v>
      </c>
      <c r="C726" s="27"/>
      <c r="H726" s="28"/>
      <c r="J726" s="28"/>
    </row>
    <row r="727" spans="1:12" s="17" customFormat="1" ht="12.75" customHeight="1" x14ac:dyDescent="0.3">
      <c r="A727" s="27" t="s">
        <v>45</v>
      </c>
      <c r="F727" s="28"/>
      <c r="H727" s="28"/>
    </row>
    <row r="728" spans="1:12" s="17" customFormat="1" ht="12.75" customHeight="1" x14ac:dyDescent="0.3">
      <c r="A728" s="27" t="s">
        <v>46</v>
      </c>
      <c r="C728" s="27"/>
      <c r="G728" s="27"/>
      <c r="H728" s="28"/>
      <c r="J728" s="28"/>
    </row>
    <row r="729" spans="1:12" s="17" customFormat="1" ht="12.75" customHeight="1" x14ac:dyDescent="0.3">
      <c r="A729" s="27" t="s">
        <v>47</v>
      </c>
      <c r="B729" s="12"/>
      <c r="C729" s="12"/>
      <c r="D729" s="12"/>
      <c r="E729" s="12"/>
      <c r="F729" s="12"/>
      <c r="G729" s="12"/>
      <c r="H729" s="19"/>
      <c r="I729" s="12"/>
      <c r="J729" s="19"/>
      <c r="K729" s="12"/>
    </row>
    <row r="730" spans="1:12" s="17" customFormat="1" ht="12.75" customHeight="1" x14ac:dyDescent="0.3">
      <c r="A730" s="12"/>
      <c r="B730" s="12"/>
      <c r="C730" s="12"/>
      <c r="D730" s="12"/>
      <c r="E730" s="12"/>
      <c r="F730" s="12"/>
      <c r="G730" s="12"/>
      <c r="H730" s="19"/>
      <c r="I730" s="12"/>
      <c r="J730" s="19"/>
      <c r="K730" s="12"/>
    </row>
    <row r="731" spans="1:12" s="17" customFormat="1" ht="12.75" customHeight="1" x14ac:dyDescent="0.3">
      <c r="A731" s="17" t="s">
        <v>35</v>
      </c>
      <c r="B731" s="12"/>
      <c r="C731" s="12"/>
      <c r="D731" s="12"/>
      <c r="E731" s="12"/>
      <c r="F731" s="12"/>
      <c r="G731" s="12"/>
      <c r="H731" s="19"/>
      <c r="I731" s="12"/>
      <c r="J731" s="19"/>
      <c r="K731" s="12"/>
    </row>
    <row r="732" spans="1:12" s="17" customFormat="1" ht="13.5" x14ac:dyDescent="0.3"/>
    <row r="733" spans="1:12" s="17" customFormat="1" ht="13.5" x14ac:dyDescent="0.3"/>
    <row r="734" spans="1:12" s="17" customFormat="1" ht="13.5" x14ac:dyDescent="0.3"/>
    <row r="735" spans="1:12" s="17" customFormat="1" ht="13.5" x14ac:dyDescent="0.3"/>
    <row r="736" spans="1:12" s="17" customFormat="1" ht="13.5" x14ac:dyDescent="0.3"/>
    <row r="737" s="17" customFormat="1" ht="13.5" x14ac:dyDescent="0.3"/>
    <row r="738" s="17" customFormat="1" ht="13.5" x14ac:dyDescent="0.3"/>
    <row r="739" s="17" customFormat="1" ht="13.5" x14ac:dyDescent="0.3"/>
    <row r="740" s="17" customFormat="1" ht="13.5" x14ac:dyDescent="0.3"/>
    <row r="741" s="17" customFormat="1" ht="13.5" x14ac:dyDescent="0.3"/>
    <row r="742" s="17" customFormat="1" ht="13.5" x14ac:dyDescent="0.3"/>
    <row r="743" s="17" customFormat="1" ht="13.5" x14ac:dyDescent="0.3"/>
    <row r="744" s="17" customFormat="1" ht="13.5" x14ac:dyDescent="0.3"/>
    <row r="745" s="17" customFormat="1" ht="13.5" x14ac:dyDescent="0.3"/>
    <row r="746" s="17" customFormat="1" ht="13.5" x14ac:dyDescent="0.3"/>
    <row r="747" s="17" customFormat="1" ht="13.5" x14ac:dyDescent="0.3"/>
    <row r="748" s="17" customFormat="1" ht="13.5" x14ac:dyDescent="0.3"/>
    <row r="749" s="17" customFormat="1" ht="13.5" x14ac:dyDescent="0.3"/>
    <row r="750" s="17" customFormat="1" ht="13.5" x14ac:dyDescent="0.3"/>
    <row r="751" s="17" customFormat="1" ht="13.5" x14ac:dyDescent="0.3"/>
    <row r="752" s="17" customFormat="1" ht="13.5" x14ac:dyDescent="0.3"/>
    <row r="753" spans="1:11" s="17" customFormat="1" ht="13.5" x14ac:dyDescent="0.3"/>
    <row r="754" spans="1:11" s="17" customFormat="1" ht="13.5" x14ac:dyDescent="0.3"/>
    <row r="755" spans="1:11" s="17" customFormat="1" ht="13.5" x14ac:dyDescent="0.3"/>
    <row r="756" spans="1:11" s="17" customFormat="1" ht="13.5" x14ac:dyDescent="0.3"/>
    <row r="757" spans="1:11" s="17" customFormat="1" ht="13.5" x14ac:dyDescent="0.3"/>
    <row r="758" spans="1:11" s="17" customFormat="1" ht="13.5" x14ac:dyDescent="0.3"/>
    <row r="759" spans="1:11" s="17" customFormat="1" ht="13.5" x14ac:dyDescent="0.3"/>
    <row r="760" spans="1:11" s="17" customFormat="1" ht="13.5" x14ac:dyDescent="0.3"/>
    <row r="761" spans="1:11" s="17" customFormat="1" ht="13.5" x14ac:dyDescent="0.3"/>
    <row r="762" spans="1:11" s="17" customFormat="1" ht="13.5" x14ac:dyDescent="0.3"/>
    <row r="763" spans="1:11" s="17" customFormat="1" ht="13.5" x14ac:dyDescent="0.3"/>
    <row r="764" spans="1:11" s="17" customFormat="1" ht="13.5" x14ac:dyDescent="0.3"/>
    <row r="765" spans="1:11" ht="13.5" customHeight="1" x14ac:dyDescent="0.3"/>
    <row r="766" spans="1:11" ht="13.5" customHeight="1" x14ac:dyDescent="0.3"/>
    <row r="767" spans="1:11" ht="18" x14ac:dyDescent="0.35">
      <c r="A767" s="82" t="s">
        <v>85</v>
      </c>
      <c r="B767" s="82"/>
      <c r="C767" s="82"/>
      <c r="D767" s="82"/>
      <c r="E767" s="82"/>
      <c r="F767" s="82"/>
      <c r="G767" s="82"/>
      <c r="H767" s="82"/>
      <c r="I767" s="82"/>
      <c r="J767" s="82"/>
      <c r="K767" s="82"/>
    </row>
    <row r="768" spans="1:11" ht="3" customHeight="1" x14ac:dyDescent="0.3"/>
    <row r="769" spans="1:12" s="17" customFormat="1" ht="24" customHeight="1" x14ac:dyDescent="0.3">
      <c r="A769" s="20" t="s">
        <v>0</v>
      </c>
      <c r="B769" s="20" t="s">
        <v>30</v>
      </c>
      <c r="C769" s="20" t="s">
        <v>19</v>
      </c>
      <c r="D769" s="20" t="s">
        <v>41</v>
      </c>
      <c r="E769" s="20" t="s">
        <v>19</v>
      </c>
      <c r="F769" s="20" t="s">
        <v>56</v>
      </c>
      <c r="G769" s="20" t="s">
        <v>19</v>
      </c>
      <c r="H769" s="21" t="s">
        <v>42</v>
      </c>
      <c r="I769" s="20" t="s">
        <v>19</v>
      </c>
      <c r="J769" s="21" t="s">
        <v>43</v>
      </c>
      <c r="K769" s="20" t="s">
        <v>19</v>
      </c>
    </row>
    <row r="770" spans="1:12" ht="12.75" customHeight="1" x14ac:dyDescent="0.35">
      <c r="A770" s="41">
        <v>40544</v>
      </c>
      <c r="B770" s="55">
        <f>SUM(D770,F770)</f>
        <v>66914</v>
      </c>
      <c r="C770" s="56">
        <f t="shared" ref="C770:C781" si="72">IF(B770&lt;&gt;0,B770/B829-100%,"")</f>
        <v>-6.9749495429182184E-3</v>
      </c>
      <c r="D770" s="57">
        <v>45331</v>
      </c>
      <c r="E770" s="56">
        <f t="shared" ref="E770:E781" si="73">IF(D770&lt;&gt;"",D770/D829-100%,"")</f>
        <v>-8.3130975038830934E-3</v>
      </c>
      <c r="F770" s="57">
        <v>21583</v>
      </c>
      <c r="G770" s="56">
        <f t="shared" ref="G770:G781" si="74">IF(F770&lt;&gt;"",F770/F829-100%,"")</f>
        <v>-4.1526323074793092E-3</v>
      </c>
      <c r="H770" s="58">
        <v>1305</v>
      </c>
      <c r="I770" s="56">
        <f t="shared" ref="I770:I781" si="75">IF(H770&lt;&gt;"",H770/H829-100%,"")</f>
        <v>-4.9526584122359774E-2</v>
      </c>
      <c r="J770" s="58">
        <v>854</v>
      </c>
      <c r="K770" s="56">
        <f t="shared" ref="K770:K781" si="76">IF(J770&lt;&gt;"",J770/J829-100%,"")</f>
        <v>-3.500583430571802E-3</v>
      </c>
      <c r="L770" s="47"/>
    </row>
    <row r="771" spans="1:12" ht="12.75" customHeight="1" x14ac:dyDescent="0.35">
      <c r="A771" s="41">
        <v>40575</v>
      </c>
      <c r="B771" s="55">
        <f t="shared" ref="B771:B781" si="77">SUM(D771,F771)</f>
        <v>68757</v>
      </c>
      <c r="C771" s="56">
        <f t="shared" si="72"/>
        <v>5.6791983031569959E-2</v>
      </c>
      <c r="D771" s="57">
        <v>47119</v>
      </c>
      <c r="E771" s="56">
        <f t="shared" si="73"/>
        <v>8.5716260743335049E-2</v>
      </c>
      <c r="F771" s="57">
        <v>21638</v>
      </c>
      <c r="G771" s="56">
        <f t="shared" si="74"/>
        <v>-1.1540414531689969E-3</v>
      </c>
      <c r="H771" s="58">
        <v>1116</v>
      </c>
      <c r="I771" s="56">
        <f t="shared" si="75"/>
        <v>3.3333333333333437E-2</v>
      </c>
      <c r="J771" s="58">
        <v>867</v>
      </c>
      <c r="K771" s="56">
        <f t="shared" si="76"/>
        <v>-1.3651877133105783E-2</v>
      </c>
      <c r="L771" s="47"/>
    </row>
    <row r="772" spans="1:12" ht="12.75" customHeight="1" x14ac:dyDescent="0.35">
      <c r="A772" s="41">
        <v>40603</v>
      </c>
      <c r="B772" s="55">
        <f t="shared" si="77"/>
        <v>80921</v>
      </c>
      <c r="C772" s="56">
        <f t="shared" si="72"/>
        <v>3.3368238238749459E-2</v>
      </c>
      <c r="D772" s="57">
        <v>58972</v>
      </c>
      <c r="E772" s="56">
        <f t="shared" si="73"/>
        <v>4.6270669221488925E-2</v>
      </c>
      <c r="F772" s="57">
        <v>21949</v>
      </c>
      <c r="G772" s="56">
        <f t="shared" si="74"/>
        <v>2.2785271600445078E-4</v>
      </c>
      <c r="H772" s="58">
        <v>1499</v>
      </c>
      <c r="I772" s="56">
        <f t="shared" si="75"/>
        <v>7.3782234957020076E-2</v>
      </c>
      <c r="J772" s="58">
        <v>919</v>
      </c>
      <c r="K772" s="56">
        <f t="shared" si="76"/>
        <v>3.724604966139955E-2</v>
      </c>
      <c r="L772" s="47"/>
    </row>
    <row r="773" spans="1:12" ht="12.75" customHeight="1" x14ac:dyDescent="0.35">
      <c r="A773" s="41">
        <v>40634</v>
      </c>
      <c r="B773" s="55">
        <f t="shared" si="77"/>
        <v>87687</v>
      </c>
      <c r="C773" s="56">
        <f t="shared" si="72"/>
        <v>8.0355911160159277E-3</v>
      </c>
      <c r="D773" s="57">
        <v>65559</v>
      </c>
      <c r="E773" s="56">
        <f t="shared" si="73"/>
        <v>7.3911306432281609E-3</v>
      </c>
      <c r="F773" s="57">
        <v>22128</v>
      </c>
      <c r="G773" s="56">
        <f t="shared" si="74"/>
        <v>9.9497946143314309E-3</v>
      </c>
      <c r="H773" s="58">
        <v>1599</v>
      </c>
      <c r="I773" s="56">
        <f t="shared" si="75"/>
        <v>-6.2499999999998668E-4</v>
      </c>
      <c r="J773" s="58">
        <v>892</v>
      </c>
      <c r="K773" s="56">
        <f t="shared" si="76"/>
        <v>-5.9071729957805852E-2</v>
      </c>
      <c r="L773" s="47"/>
    </row>
    <row r="774" spans="1:12" ht="12.75" customHeight="1" x14ac:dyDescent="0.35">
      <c r="A774" s="41">
        <v>40664</v>
      </c>
      <c r="B774" s="55">
        <f t="shared" si="77"/>
        <v>90379</v>
      </c>
      <c r="C774" s="56">
        <f t="shared" si="72"/>
        <v>7.2664861190054886E-3</v>
      </c>
      <c r="D774" s="57">
        <v>68062</v>
      </c>
      <c r="E774" s="56">
        <f t="shared" si="73"/>
        <v>5.1689508506616022E-3</v>
      </c>
      <c r="F774" s="57">
        <v>22317</v>
      </c>
      <c r="G774" s="56">
        <f t="shared" si="74"/>
        <v>1.3717919600272577E-2</v>
      </c>
      <c r="H774" s="58">
        <v>1893</v>
      </c>
      <c r="I774" s="56">
        <f t="shared" si="75"/>
        <v>7.0701357466063319E-2</v>
      </c>
      <c r="J774" s="58">
        <v>1007</v>
      </c>
      <c r="K774" s="56">
        <f t="shared" si="76"/>
        <v>8.8648648648648631E-2</v>
      </c>
      <c r="L774" s="47"/>
    </row>
    <row r="775" spans="1:12" ht="12.75" customHeight="1" x14ac:dyDescent="0.35">
      <c r="A775" s="41">
        <v>40695</v>
      </c>
      <c r="B775" s="55">
        <f t="shared" si="77"/>
        <v>90726</v>
      </c>
      <c r="C775" s="56">
        <f t="shared" si="72"/>
        <v>4.7287345374811274E-3</v>
      </c>
      <c r="D775" s="57">
        <v>68413</v>
      </c>
      <c r="E775" s="56">
        <f t="shared" si="73"/>
        <v>2.094624285923441E-3</v>
      </c>
      <c r="F775" s="57">
        <v>22313</v>
      </c>
      <c r="G775" s="56">
        <f t="shared" si="74"/>
        <v>1.2892096781515372E-2</v>
      </c>
      <c r="H775" s="58">
        <v>1956</v>
      </c>
      <c r="I775" s="56">
        <f t="shared" si="75"/>
        <v>4.7670058918050318E-2</v>
      </c>
      <c r="J775" s="58">
        <v>1460</v>
      </c>
      <c r="K775" s="56">
        <f t="shared" si="76"/>
        <v>4.1369472182596345E-2</v>
      </c>
      <c r="L775" s="47"/>
    </row>
    <row r="776" spans="1:12" ht="12.75" customHeight="1" x14ac:dyDescent="0.35">
      <c r="A776" s="41">
        <v>40725</v>
      </c>
      <c r="B776" s="55">
        <f t="shared" si="77"/>
        <v>92752</v>
      </c>
      <c r="C776" s="56">
        <f t="shared" si="72"/>
        <v>-3.4488704949131588E-4</v>
      </c>
      <c r="D776" s="57">
        <v>69891</v>
      </c>
      <c r="E776" s="56">
        <f t="shared" si="73"/>
        <v>-3.0241216495727752E-3</v>
      </c>
      <c r="F776" s="57">
        <v>22861</v>
      </c>
      <c r="G776" s="56">
        <f t="shared" si="74"/>
        <v>7.9361580177241819E-3</v>
      </c>
      <c r="H776" s="58">
        <v>1932</v>
      </c>
      <c r="I776" s="56">
        <f t="shared" si="75"/>
        <v>-2.3749368367862567E-2</v>
      </c>
      <c r="J776" s="58">
        <v>1050</v>
      </c>
      <c r="K776" s="56">
        <f t="shared" si="76"/>
        <v>1.1560693641618602E-2</v>
      </c>
      <c r="L776" s="47"/>
    </row>
    <row r="777" spans="1:12" ht="12.75" customHeight="1" x14ac:dyDescent="0.35">
      <c r="A777" s="41">
        <v>40756</v>
      </c>
      <c r="B777" s="55">
        <f t="shared" si="77"/>
        <v>93177</v>
      </c>
      <c r="C777" s="56">
        <f t="shared" si="72"/>
        <v>4.9721730877088088E-3</v>
      </c>
      <c r="D777" s="57">
        <v>70402</v>
      </c>
      <c r="E777" s="56">
        <f t="shared" si="73"/>
        <v>1.1233877963112704E-3</v>
      </c>
      <c r="F777" s="57">
        <v>22775</v>
      </c>
      <c r="G777" s="56">
        <f t="shared" si="74"/>
        <v>1.7058902335551185E-2</v>
      </c>
      <c r="H777" s="58">
        <v>2218</v>
      </c>
      <c r="I777" s="56">
        <f t="shared" si="75"/>
        <v>5.6693663649356907E-2</v>
      </c>
      <c r="J777" s="58">
        <v>1019</v>
      </c>
      <c r="K777" s="56">
        <f t="shared" si="76"/>
        <v>0.11855104281009887</v>
      </c>
      <c r="L777" s="47"/>
    </row>
    <row r="778" spans="1:12" ht="12.75" customHeight="1" x14ac:dyDescent="0.35">
      <c r="A778" s="41">
        <v>40787</v>
      </c>
      <c r="B778" s="55">
        <f t="shared" si="77"/>
        <v>92121</v>
      </c>
      <c r="C778" s="56">
        <f t="shared" si="72"/>
        <v>1.4458407618385127E-3</v>
      </c>
      <c r="D778" s="57">
        <v>69764</v>
      </c>
      <c r="E778" s="56">
        <f t="shared" si="73"/>
        <v>-1.9027998340415131E-3</v>
      </c>
      <c r="F778" s="57">
        <v>22357</v>
      </c>
      <c r="G778" s="56">
        <f t="shared" si="74"/>
        <v>1.2041102711511487E-2</v>
      </c>
      <c r="H778" s="58">
        <v>1948</v>
      </c>
      <c r="I778" s="56">
        <f t="shared" si="75"/>
        <v>-1.1167512690355319E-2</v>
      </c>
      <c r="J778" s="58">
        <v>919</v>
      </c>
      <c r="K778" s="56">
        <f t="shared" si="76"/>
        <v>2.2246941045606317E-2</v>
      </c>
      <c r="L778" s="47"/>
    </row>
    <row r="779" spans="1:12" ht="12.75" customHeight="1" x14ac:dyDescent="0.35">
      <c r="A779" s="41">
        <v>40817</v>
      </c>
      <c r="B779" s="55">
        <f t="shared" si="77"/>
        <v>91502</v>
      </c>
      <c r="C779" s="56">
        <f t="shared" si="72"/>
        <v>4.9532679487320763E-3</v>
      </c>
      <c r="D779" s="57">
        <v>69128</v>
      </c>
      <c r="E779" s="56">
        <f t="shared" si="73"/>
        <v>9.8465102809153215E-4</v>
      </c>
      <c r="F779" s="57">
        <v>22374</v>
      </c>
      <c r="G779" s="56">
        <f t="shared" si="74"/>
        <v>1.7416215724614714E-2</v>
      </c>
      <c r="H779" s="58">
        <v>1998</v>
      </c>
      <c r="I779" s="56">
        <f t="shared" si="75"/>
        <v>3.3092037228541926E-2</v>
      </c>
      <c r="J779" s="58">
        <v>964</v>
      </c>
      <c r="K779" s="56">
        <f t="shared" si="76"/>
        <v>3.5445757250268439E-2</v>
      </c>
      <c r="L779" s="47"/>
    </row>
    <row r="780" spans="1:12" ht="12.75" customHeight="1" x14ac:dyDescent="0.35">
      <c r="A780" s="41">
        <v>40848</v>
      </c>
      <c r="B780" s="55">
        <f t="shared" si="77"/>
        <v>90089</v>
      </c>
      <c r="C780" s="56">
        <f t="shared" si="72"/>
        <v>5.4800330364517258E-3</v>
      </c>
      <c r="D780" s="57">
        <v>67738</v>
      </c>
      <c r="E780" s="56">
        <f t="shared" si="73"/>
        <v>1.8635745133999126E-3</v>
      </c>
      <c r="F780" s="57">
        <v>22351</v>
      </c>
      <c r="G780" s="56">
        <f t="shared" si="74"/>
        <v>1.6601473665059485E-2</v>
      </c>
      <c r="H780" s="58">
        <v>2929</v>
      </c>
      <c r="I780" s="56">
        <f t="shared" si="75"/>
        <v>3.3156966490299755E-2</v>
      </c>
      <c r="J780" s="58">
        <v>1514</v>
      </c>
      <c r="K780" s="56">
        <f t="shared" si="76"/>
        <v>1.6107382550335503E-2</v>
      </c>
      <c r="L780" s="47"/>
    </row>
    <row r="781" spans="1:12" ht="12.75" customHeight="1" x14ac:dyDescent="0.35">
      <c r="A781" s="41">
        <v>40878</v>
      </c>
      <c r="B781" s="55">
        <f t="shared" si="77"/>
        <v>79729</v>
      </c>
      <c r="C781" s="56">
        <f t="shared" si="72"/>
        <v>3.1503092089942397E-2</v>
      </c>
      <c r="D781" s="57">
        <v>57701</v>
      </c>
      <c r="E781" s="56">
        <f t="shared" si="73"/>
        <v>3.4605798712592506E-2</v>
      </c>
      <c r="F781" s="57">
        <v>22028</v>
      </c>
      <c r="G781" s="56">
        <f t="shared" si="74"/>
        <v>2.3463271848719991E-2</v>
      </c>
      <c r="H781" s="58">
        <v>1920</v>
      </c>
      <c r="I781" s="56">
        <f t="shared" si="75"/>
        <v>1.964949548592676E-2</v>
      </c>
      <c r="J781" s="58">
        <v>979</v>
      </c>
      <c r="K781" s="56">
        <f t="shared" si="76"/>
        <v>4.0382571732199724E-2</v>
      </c>
      <c r="L781" s="47"/>
    </row>
    <row r="782" spans="1:12" ht="12.75" customHeight="1" x14ac:dyDescent="0.3">
      <c r="A782" s="23"/>
      <c r="B782" s="24"/>
      <c r="C782" s="25"/>
      <c r="D782" s="26"/>
      <c r="F782" s="26"/>
      <c r="G782" s="25"/>
      <c r="I782" s="25"/>
      <c r="K782" s="25"/>
      <c r="L782" s="47"/>
    </row>
    <row r="783" spans="1:12" ht="12.75" customHeight="1" x14ac:dyDescent="0.3">
      <c r="A783" s="81" t="s">
        <v>77</v>
      </c>
      <c r="B783" s="80"/>
      <c r="C783" s="80"/>
      <c r="D783" s="80"/>
      <c r="E783" s="80"/>
      <c r="F783" s="80"/>
      <c r="G783" s="80"/>
      <c r="H783" s="80"/>
      <c r="I783" s="80"/>
      <c r="J783" s="80"/>
      <c r="K783" s="80"/>
      <c r="L783" s="47"/>
    </row>
    <row r="784" spans="1:12" ht="12.75" customHeight="1" x14ac:dyDescent="0.3">
      <c r="A784" s="80" t="s">
        <v>76</v>
      </c>
      <c r="B784" s="80"/>
      <c r="C784" s="80"/>
      <c r="D784" s="80"/>
      <c r="E784" s="80"/>
      <c r="F784" s="80"/>
      <c r="G784" s="80"/>
      <c r="H784" s="80"/>
      <c r="I784" s="80"/>
      <c r="J784" s="80"/>
      <c r="K784" s="80"/>
    </row>
    <row r="785" spans="1:11" s="17" customFormat="1" ht="12.75" customHeight="1" x14ac:dyDescent="0.3">
      <c r="A785" s="27" t="s">
        <v>44</v>
      </c>
      <c r="C785" s="27"/>
      <c r="H785" s="28"/>
      <c r="J785" s="28"/>
    </row>
    <row r="786" spans="1:11" s="17" customFormat="1" ht="12.75" customHeight="1" x14ac:dyDescent="0.3">
      <c r="A786" s="27" t="s">
        <v>45</v>
      </c>
      <c r="F786" s="28"/>
      <c r="H786" s="28"/>
    </row>
    <row r="787" spans="1:11" s="17" customFormat="1" ht="12.75" customHeight="1" x14ac:dyDescent="0.3">
      <c r="A787" s="27" t="s">
        <v>46</v>
      </c>
      <c r="C787" s="27"/>
      <c r="G787" s="27"/>
      <c r="H787" s="28"/>
      <c r="J787" s="28"/>
    </row>
    <row r="788" spans="1:11" s="17" customFormat="1" ht="12.75" customHeight="1" x14ac:dyDescent="0.3">
      <c r="A788" s="27" t="s">
        <v>47</v>
      </c>
      <c r="B788" s="12"/>
      <c r="C788" s="12"/>
      <c r="D788" s="12"/>
      <c r="E788" s="12"/>
      <c r="F788" s="12"/>
      <c r="G788" s="12"/>
      <c r="H788" s="19"/>
      <c r="I788" s="12"/>
      <c r="J788" s="19"/>
      <c r="K788" s="12"/>
    </row>
    <row r="789" spans="1:11" s="17" customFormat="1" ht="12.75" customHeight="1" x14ac:dyDescent="0.3">
      <c r="A789" s="12"/>
      <c r="B789" s="12"/>
      <c r="C789" s="12"/>
      <c r="D789" s="12"/>
      <c r="E789" s="12"/>
      <c r="F789" s="12"/>
      <c r="G789" s="12"/>
      <c r="H789" s="19"/>
      <c r="I789" s="12"/>
      <c r="J789" s="19"/>
      <c r="K789" s="12"/>
    </row>
    <row r="790" spans="1:11" s="17" customFormat="1" ht="12.75" customHeight="1" x14ac:dyDescent="0.3">
      <c r="A790" s="17" t="s">
        <v>35</v>
      </c>
      <c r="B790" s="12"/>
      <c r="C790" s="12"/>
      <c r="D790" s="12"/>
      <c r="E790" s="12"/>
      <c r="F790" s="12"/>
      <c r="G790" s="12"/>
      <c r="H790" s="19"/>
      <c r="I790" s="12"/>
      <c r="J790" s="19"/>
      <c r="K790" s="12"/>
    </row>
    <row r="791" spans="1:11" s="17" customFormat="1" ht="13.5" x14ac:dyDescent="0.3"/>
    <row r="792" spans="1:11" s="17" customFormat="1" ht="13.5" x14ac:dyDescent="0.3"/>
    <row r="793" spans="1:11" s="17" customFormat="1" ht="13.5" x14ac:dyDescent="0.3"/>
    <row r="794" spans="1:11" s="17" customFormat="1" ht="13.5" x14ac:dyDescent="0.3"/>
    <row r="795" spans="1:11" s="17" customFormat="1" ht="13.5" x14ac:dyDescent="0.3"/>
    <row r="796" spans="1:11" s="17" customFormat="1" ht="13.5" x14ac:dyDescent="0.3"/>
    <row r="797" spans="1:11" s="17" customFormat="1" ht="13.5" x14ac:dyDescent="0.3"/>
    <row r="798" spans="1:11" s="17" customFormat="1" ht="13.5" x14ac:dyDescent="0.3"/>
    <row r="799" spans="1:11" s="17" customFormat="1" ht="13.5" x14ac:dyDescent="0.3"/>
    <row r="800" spans="1:11" s="17" customFormat="1" ht="13.5" x14ac:dyDescent="0.3"/>
    <row r="801" s="17" customFormat="1" ht="13.5" x14ac:dyDescent="0.3"/>
    <row r="802" s="17" customFormat="1" ht="13.5" x14ac:dyDescent="0.3"/>
    <row r="803" s="17" customFormat="1" ht="13.5" x14ac:dyDescent="0.3"/>
    <row r="804" s="17" customFormat="1" ht="13.5" x14ac:dyDescent="0.3"/>
    <row r="805" s="17" customFormat="1" ht="13.5" x14ac:dyDescent="0.3"/>
    <row r="806" s="17" customFormat="1" ht="13.5" x14ac:dyDescent="0.3"/>
    <row r="807" s="17" customFormat="1" ht="13.5" x14ac:dyDescent="0.3"/>
    <row r="808" s="17" customFormat="1" ht="13.5" x14ac:dyDescent="0.3"/>
    <row r="809" s="17" customFormat="1" ht="13.5" x14ac:dyDescent="0.3"/>
    <row r="810" s="17" customFormat="1" ht="13.5" x14ac:dyDescent="0.3"/>
    <row r="811" s="17" customFormat="1" ht="13.5" x14ac:dyDescent="0.3"/>
    <row r="812" s="17" customFormat="1" ht="13.5" x14ac:dyDescent="0.3"/>
    <row r="813" s="17" customFormat="1" ht="13.5" x14ac:dyDescent="0.3"/>
    <row r="814" s="17" customFormat="1" ht="13.5" x14ac:dyDescent="0.3"/>
    <row r="815" s="17" customFormat="1" ht="13.5" x14ac:dyDescent="0.3"/>
    <row r="816" s="17" customFormat="1" ht="13.5" x14ac:dyDescent="0.3"/>
    <row r="817" spans="1:12" s="17" customFormat="1" ht="13.5" x14ac:dyDescent="0.3"/>
    <row r="818" spans="1:12" s="17" customFormat="1" ht="13.5" x14ac:dyDescent="0.3"/>
    <row r="819" spans="1:12" s="17" customFormat="1" ht="13.5" x14ac:dyDescent="0.3"/>
    <row r="820" spans="1:12" s="17" customFormat="1" ht="13.5" x14ac:dyDescent="0.3"/>
    <row r="821" spans="1:12" s="17" customFormat="1" ht="13.5" x14ac:dyDescent="0.3"/>
    <row r="822" spans="1:12" s="17" customFormat="1" ht="13.5" x14ac:dyDescent="0.3"/>
    <row r="823" spans="1:12" s="17" customFormat="1" ht="13.5" x14ac:dyDescent="0.3"/>
    <row r="824" spans="1:12" ht="13.5" customHeight="1" x14ac:dyDescent="0.3"/>
    <row r="825" spans="1:12" ht="13.5" customHeight="1" x14ac:dyDescent="0.3"/>
    <row r="826" spans="1:12" ht="18" x14ac:dyDescent="0.35">
      <c r="A826" s="82" t="s">
        <v>82</v>
      </c>
      <c r="B826" s="82"/>
      <c r="C826" s="82"/>
      <c r="D826" s="82"/>
      <c r="E826" s="82"/>
      <c r="F826" s="82"/>
      <c r="G826" s="82"/>
      <c r="H826" s="82"/>
      <c r="I826" s="82"/>
      <c r="J826" s="82"/>
      <c r="K826" s="82"/>
    </row>
    <row r="827" spans="1:12" ht="3" customHeight="1" x14ac:dyDescent="0.3"/>
    <row r="828" spans="1:12" s="17" customFormat="1" ht="24" customHeight="1" x14ac:dyDescent="0.3">
      <c r="A828" s="20" t="s">
        <v>0</v>
      </c>
      <c r="B828" s="20" t="s">
        <v>30</v>
      </c>
      <c r="C828" s="20" t="s">
        <v>19</v>
      </c>
      <c r="D828" s="20" t="s">
        <v>41</v>
      </c>
      <c r="E828" s="20" t="s">
        <v>19</v>
      </c>
      <c r="F828" s="20" t="s">
        <v>56</v>
      </c>
      <c r="G828" s="20" t="s">
        <v>19</v>
      </c>
      <c r="H828" s="21" t="s">
        <v>42</v>
      </c>
      <c r="I828" s="20" t="s">
        <v>19</v>
      </c>
      <c r="J828" s="21" t="s">
        <v>43</v>
      </c>
      <c r="K828" s="20" t="s">
        <v>19</v>
      </c>
    </row>
    <row r="829" spans="1:12" ht="12.75" customHeight="1" x14ac:dyDescent="0.35">
      <c r="A829" s="41">
        <v>40179</v>
      </c>
      <c r="B829" s="55">
        <f>SUM(D829,F829)</f>
        <v>67384</v>
      </c>
      <c r="C829" s="56">
        <f t="shared" ref="C829:C840" si="78">IF(B829&lt;&gt;0,B829/B888-100%,"")</f>
        <v>-3.7261401303006036E-2</v>
      </c>
      <c r="D829" s="57">
        <v>45711</v>
      </c>
      <c r="E829" s="56">
        <f t="shared" ref="E829:E840" si="79">IF(D829&lt;&gt;"",D829/D888-100%,"")</f>
        <v>-5.3582889914905119E-2</v>
      </c>
      <c r="F829" s="57">
        <v>21673</v>
      </c>
      <c r="G829" s="56">
        <f t="shared" ref="G829:G840" si="80">IF(F829&lt;&gt;"",F829/F888-100%,"")</f>
        <v>-9.2195639146264163E-4</v>
      </c>
      <c r="H829" s="58">
        <v>1373</v>
      </c>
      <c r="I829" s="56">
        <f t="shared" ref="I829:I840" si="81">IF(H829&lt;&gt;"",H829/H888-100%,"")</f>
        <v>-4.7189451769604429E-2</v>
      </c>
      <c r="J829" s="58">
        <v>857</v>
      </c>
      <c r="K829" s="56">
        <f t="shared" ref="K829:K840" si="82">IF(J829&lt;&gt;"",J829/J888-100%,"")</f>
        <v>2.2673031026253065E-2</v>
      </c>
      <c r="L829" s="47"/>
    </row>
    <row r="830" spans="1:12" ht="12.75" customHeight="1" x14ac:dyDescent="0.35">
      <c r="A830" s="41">
        <v>40210</v>
      </c>
      <c r="B830" s="55">
        <f t="shared" ref="B830:B840" si="83">SUM(D830,F830)</f>
        <v>65062</v>
      </c>
      <c r="C830" s="56">
        <f t="shared" si="78"/>
        <v>-3.9107960419435872E-2</v>
      </c>
      <c r="D830" s="57">
        <v>43399</v>
      </c>
      <c r="E830" s="56">
        <f t="shared" si="79"/>
        <v>-5.6912512495110645E-2</v>
      </c>
      <c r="F830" s="57">
        <v>21663</v>
      </c>
      <c r="G830" s="56">
        <f t="shared" si="80"/>
        <v>-1.3368983957219305E-3</v>
      </c>
      <c r="H830" s="58">
        <v>1080</v>
      </c>
      <c r="I830" s="56">
        <f t="shared" si="81"/>
        <v>-5.0966608084358489E-2</v>
      </c>
      <c r="J830" s="58">
        <v>879</v>
      </c>
      <c r="K830" s="56">
        <f t="shared" si="82"/>
        <v>-3.4013605442176909E-3</v>
      </c>
      <c r="L830" s="47"/>
    </row>
    <row r="831" spans="1:12" ht="12.75" customHeight="1" x14ac:dyDescent="0.35">
      <c r="A831" s="41">
        <v>40238</v>
      </c>
      <c r="B831" s="55">
        <f t="shared" si="83"/>
        <v>78308</v>
      </c>
      <c r="C831" s="56">
        <f t="shared" si="78"/>
        <v>-1.265886624974788E-2</v>
      </c>
      <c r="D831" s="57">
        <v>56364</v>
      </c>
      <c r="E831" s="56">
        <f t="shared" si="79"/>
        <v>-1.4615384615384586E-2</v>
      </c>
      <c r="F831" s="57">
        <v>21944</v>
      </c>
      <c r="G831" s="56">
        <f t="shared" si="80"/>
        <v>-7.5976845151953798E-3</v>
      </c>
      <c r="H831" s="58">
        <v>1396</v>
      </c>
      <c r="I831" s="56">
        <f t="shared" si="81"/>
        <v>1.232777374909344E-2</v>
      </c>
      <c r="J831" s="58">
        <v>886</v>
      </c>
      <c r="K831" s="56">
        <f t="shared" si="82"/>
        <v>3.3838973162193753E-2</v>
      </c>
      <c r="L831" s="47"/>
    </row>
    <row r="832" spans="1:12" ht="12.75" customHeight="1" x14ac:dyDescent="0.35">
      <c r="A832" s="41">
        <v>40269</v>
      </c>
      <c r="B832" s="55">
        <f t="shared" si="83"/>
        <v>86988</v>
      </c>
      <c r="C832" s="56">
        <f t="shared" si="78"/>
        <v>-2.0129540974373361E-2</v>
      </c>
      <c r="D832" s="57">
        <v>65078</v>
      </c>
      <c r="E832" s="56">
        <f t="shared" si="79"/>
        <v>-2.0779728855384483E-2</v>
      </c>
      <c r="F832" s="57">
        <v>21910</v>
      </c>
      <c r="G832" s="56">
        <f t="shared" si="80"/>
        <v>-1.8193224592220836E-2</v>
      </c>
      <c r="H832" s="58">
        <v>1600</v>
      </c>
      <c r="I832" s="56">
        <f t="shared" si="81"/>
        <v>-2.6171637248934898E-2</v>
      </c>
      <c r="J832" s="58">
        <v>948</v>
      </c>
      <c r="K832" s="56">
        <f t="shared" si="82"/>
        <v>2.1141649048626032E-3</v>
      </c>
      <c r="L832" s="47"/>
    </row>
    <row r="833" spans="1:12" ht="12.75" customHeight="1" x14ac:dyDescent="0.35">
      <c r="A833" s="41">
        <v>40299</v>
      </c>
      <c r="B833" s="55">
        <f t="shared" si="83"/>
        <v>89727</v>
      </c>
      <c r="C833" s="56">
        <f t="shared" si="78"/>
        <v>-1.5352369246976694E-2</v>
      </c>
      <c r="D833" s="57">
        <v>67712</v>
      </c>
      <c r="E833" s="56">
        <f t="shared" si="79"/>
        <v>-1.4510471699486271E-2</v>
      </c>
      <c r="F833" s="57">
        <v>22015</v>
      </c>
      <c r="G833" s="56">
        <f t="shared" si="80"/>
        <v>-1.793281884284248E-2</v>
      </c>
      <c r="H833" s="58">
        <v>1768</v>
      </c>
      <c r="I833" s="56">
        <f t="shared" si="81"/>
        <v>6.8337129840547739E-3</v>
      </c>
      <c r="J833" s="58">
        <v>925</v>
      </c>
      <c r="K833" s="56">
        <f t="shared" si="82"/>
        <v>-3.3437826541274807E-2</v>
      </c>
      <c r="L833" s="47"/>
    </row>
    <row r="834" spans="1:12" ht="12.75" customHeight="1" x14ac:dyDescent="0.35">
      <c r="A834" s="41">
        <v>40330</v>
      </c>
      <c r="B834" s="55">
        <f t="shared" si="83"/>
        <v>90299</v>
      </c>
      <c r="C834" s="56">
        <f t="shared" si="78"/>
        <v>-1.6565018514484886E-2</v>
      </c>
      <c r="D834" s="57">
        <v>68270</v>
      </c>
      <c r="E834" s="56">
        <f t="shared" si="79"/>
        <v>-1.6877394084271802E-2</v>
      </c>
      <c r="F834" s="57">
        <v>22029</v>
      </c>
      <c r="G834" s="56">
        <f t="shared" si="80"/>
        <v>-1.5595674322995801E-2</v>
      </c>
      <c r="H834" s="58">
        <v>1867</v>
      </c>
      <c r="I834" s="56">
        <f t="shared" si="81"/>
        <v>-3.1136481577581754E-2</v>
      </c>
      <c r="J834" s="58">
        <v>1402</v>
      </c>
      <c r="K834" s="56">
        <f t="shared" si="82"/>
        <v>-1.8894331700489819E-2</v>
      </c>
      <c r="L834" s="47"/>
    </row>
    <row r="835" spans="1:12" ht="12.75" customHeight="1" x14ac:dyDescent="0.35">
      <c r="A835" s="41">
        <v>40360</v>
      </c>
      <c r="B835" s="55">
        <f t="shared" si="83"/>
        <v>92784</v>
      </c>
      <c r="C835" s="56">
        <f t="shared" si="78"/>
        <v>-2.1038637658528314E-2</v>
      </c>
      <c r="D835" s="57">
        <v>70103</v>
      </c>
      <c r="E835" s="56">
        <f t="shared" si="79"/>
        <v>-2.1030876007205768E-2</v>
      </c>
      <c r="F835" s="57">
        <v>22681</v>
      </c>
      <c r="G835" s="56">
        <f t="shared" si="80"/>
        <v>-2.1062626785791405E-2</v>
      </c>
      <c r="H835" s="58">
        <v>1979</v>
      </c>
      <c r="I835" s="56">
        <f t="shared" si="81"/>
        <v>-5.8515699333967608E-2</v>
      </c>
      <c r="J835" s="58">
        <v>1038</v>
      </c>
      <c r="K835" s="56">
        <f t="shared" si="82"/>
        <v>-2.3518344308560701E-2</v>
      </c>
      <c r="L835" s="47"/>
    </row>
    <row r="836" spans="1:12" ht="12.75" customHeight="1" x14ac:dyDescent="0.35">
      <c r="A836" s="41">
        <v>40391</v>
      </c>
      <c r="B836" s="55">
        <f t="shared" si="83"/>
        <v>92716</v>
      </c>
      <c r="C836" s="56">
        <f t="shared" si="78"/>
        <v>-1.858751799474978E-2</v>
      </c>
      <c r="D836" s="57">
        <v>70323</v>
      </c>
      <c r="E836" s="56">
        <f t="shared" si="79"/>
        <v>-1.9095575517491525E-2</v>
      </c>
      <c r="F836" s="57">
        <v>22393</v>
      </c>
      <c r="G836" s="56">
        <f t="shared" si="80"/>
        <v>-1.6988586479367851E-2</v>
      </c>
      <c r="H836" s="58">
        <v>2099</v>
      </c>
      <c r="I836" s="56">
        <f t="shared" si="81"/>
        <v>7.1976967370441791E-3</v>
      </c>
      <c r="J836" s="58">
        <v>911</v>
      </c>
      <c r="K836" s="56">
        <f t="shared" si="82"/>
        <v>-2.1905805038334725E-3</v>
      </c>
      <c r="L836" s="47"/>
    </row>
    <row r="837" spans="1:12" ht="12.75" customHeight="1" x14ac:dyDescent="0.35">
      <c r="A837" s="41">
        <v>40422</v>
      </c>
      <c r="B837" s="55">
        <f t="shared" si="83"/>
        <v>91988</v>
      </c>
      <c r="C837" s="56">
        <f t="shared" si="78"/>
        <v>-2.0455973335888999E-2</v>
      </c>
      <c r="D837" s="57">
        <v>69897</v>
      </c>
      <c r="E837" s="56">
        <f t="shared" si="79"/>
        <v>-2.1571152607855804E-2</v>
      </c>
      <c r="F837" s="57">
        <v>22091</v>
      </c>
      <c r="G837" s="56">
        <f t="shared" si="80"/>
        <v>-1.6910684882737725E-2</v>
      </c>
      <c r="H837" s="58">
        <v>1970</v>
      </c>
      <c r="I837" s="56">
        <f t="shared" si="81"/>
        <v>-1.5000000000000013E-2</v>
      </c>
      <c r="J837" s="58">
        <v>899</v>
      </c>
      <c r="K837" s="56">
        <f t="shared" si="82"/>
        <v>-5.53097345132747E-3</v>
      </c>
      <c r="L837" s="47"/>
    </row>
    <row r="838" spans="1:12" ht="12.75" customHeight="1" x14ac:dyDescent="0.35">
      <c r="A838" s="41">
        <v>40452</v>
      </c>
      <c r="B838" s="55">
        <f t="shared" si="83"/>
        <v>91051</v>
      </c>
      <c r="C838" s="56">
        <f t="shared" si="78"/>
        <v>-3.2144565506245004E-2</v>
      </c>
      <c r="D838" s="57">
        <v>69060</v>
      </c>
      <c r="E838" s="56">
        <f t="shared" si="79"/>
        <v>-2.4135202351345253E-2</v>
      </c>
      <c r="F838" s="57">
        <v>21991</v>
      </c>
      <c r="G838" s="56">
        <f t="shared" si="80"/>
        <v>-5.6463723344917782E-2</v>
      </c>
      <c r="H838" s="58">
        <v>1934</v>
      </c>
      <c r="I838" s="56">
        <f t="shared" si="81"/>
        <v>-6.2530295685894299E-2</v>
      </c>
      <c r="J838" s="58">
        <v>931</v>
      </c>
      <c r="K838" s="56">
        <f t="shared" si="82"/>
        <v>-4.2780748663101553E-3</v>
      </c>
      <c r="L838" s="47"/>
    </row>
    <row r="839" spans="1:12" ht="12.75" customHeight="1" x14ac:dyDescent="0.35">
      <c r="A839" s="41">
        <v>40483</v>
      </c>
      <c r="B839" s="55">
        <f t="shared" si="83"/>
        <v>89598</v>
      </c>
      <c r="C839" s="56">
        <f t="shared" si="78"/>
        <v>-2.0883191817198332E-2</v>
      </c>
      <c r="D839" s="57">
        <v>67612</v>
      </c>
      <c r="E839" s="56">
        <f t="shared" si="79"/>
        <v>-2.3850773850773832E-2</v>
      </c>
      <c r="F839" s="57">
        <v>21986</v>
      </c>
      <c r="G839" s="56">
        <f t="shared" si="80"/>
        <v>-1.1643065857496082E-2</v>
      </c>
      <c r="H839" s="58">
        <v>2835</v>
      </c>
      <c r="I839" s="56">
        <f t="shared" si="81"/>
        <v>1.3948497854077146E-2</v>
      </c>
      <c r="J839" s="58">
        <v>1490</v>
      </c>
      <c r="K839" s="56">
        <f t="shared" si="82"/>
        <v>-2.0093770931011168E-3</v>
      </c>
      <c r="L839" s="47"/>
    </row>
    <row r="840" spans="1:12" ht="12.75" customHeight="1" x14ac:dyDescent="0.35">
      <c r="A840" s="41">
        <v>40513</v>
      </c>
      <c r="B840" s="55">
        <f t="shared" si="83"/>
        <v>77294</v>
      </c>
      <c r="C840" s="56">
        <f t="shared" si="78"/>
        <v>-4.4136378813548816E-2</v>
      </c>
      <c r="D840" s="57">
        <v>55771</v>
      </c>
      <c r="E840" s="56">
        <f t="shared" si="79"/>
        <v>-5.3525668222316525E-2</v>
      </c>
      <c r="F840" s="57">
        <v>21523</v>
      </c>
      <c r="G840" s="56">
        <f t="shared" si="80"/>
        <v>-1.8916947761874359E-2</v>
      </c>
      <c r="H840" s="58">
        <v>1883</v>
      </c>
      <c r="I840" s="56">
        <f t="shared" si="81"/>
        <v>-4.0753948038716237E-2</v>
      </c>
      <c r="J840" s="58">
        <v>941</v>
      </c>
      <c r="K840" s="56">
        <f t="shared" si="82"/>
        <v>-1.6718913270637459E-2</v>
      </c>
      <c r="L840" s="47"/>
    </row>
    <row r="841" spans="1:12" ht="12.75" customHeight="1" x14ac:dyDescent="0.3">
      <c r="A841" s="23"/>
      <c r="B841" s="24"/>
      <c r="C841" s="25"/>
      <c r="D841" s="26"/>
      <c r="F841" s="26"/>
      <c r="G841" s="25"/>
      <c r="I841" s="25"/>
      <c r="K841" s="25"/>
      <c r="L841" s="47"/>
    </row>
    <row r="842" spans="1:12" ht="12.75" customHeight="1" x14ac:dyDescent="0.3">
      <c r="A842" s="81" t="s">
        <v>77</v>
      </c>
      <c r="B842" s="80"/>
      <c r="C842" s="80"/>
      <c r="D842" s="80"/>
      <c r="E842" s="80"/>
      <c r="F842" s="80"/>
      <c r="G842" s="80"/>
      <c r="H842" s="80"/>
      <c r="I842" s="80"/>
      <c r="J842" s="80"/>
      <c r="K842" s="80"/>
      <c r="L842" s="47"/>
    </row>
    <row r="843" spans="1:12" ht="12.75" customHeight="1" x14ac:dyDescent="0.3">
      <c r="A843" s="80" t="s">
        <v>76</v>
      </c>
      <c r="B843" s="80"/>
      <c r="C843" s="80"/>
      <c r="D843" s="80"/>
      <c r="E843" s="80"/>
      <c r="F843" s="80"/>
      <c r="G843" s="80"/>
      <c r="H843" s="80"/>
      <c r="I843" s="80"/>
      <c r="J843" s="80"/>
      <c r="K843" s="80"/>
    </row>
    <row r="844" spans="1:12" s="17" customFormat="1" ht="12.75" customHeight="1" x14ac:dyDescent="0.3">
      <c r="A844" s="27" t="s">
        <v>44</v>
      </c>
      <c r="C844" s="27"/>
      <c r="H844" s="28"/>
      <c r="J844" s="28"/>
    </row>
    <row r="845" spans="1:12" s="17" customFormat="1" ht="12.75" customHeight="1" x14ac:dyDescent="0.3">
      <c r="A845" s="27" t="s">
        <v>45</v>
      </c>
      <c r="F845" s="28"/>
      <c r="H845" s="28"/>
    </row>
    <row r="846" spans="1:12" s="17" customFormat="1" ht="12.75" customHeight="1" x14ac:dyDescent="0.3">
      <c r="A846" s="27" t="s">
        <v>46</v>
      </c>
      <c r="C846" s="27"/>
      <c r="G846" s="27"/>
      <c r="H846" s="28"/>
      <c r="J846" s="28"/>
    </row>
    <row r="847" spans="1:12" s="17" customFormat="1" ht="12.75" customHeight="1" x14ac:dyDescent="0.3">
      <c r="A847" s="27" t="s">
        <v>47</v>
      </c>
      <c r="B847" s="12"/>
      <c r="C847" s="12"/>
      <c r="D847" s="12"/>
      <c r="E847" s="12"/>
      <c r="F847" s="12"/>
      <c r="G847" s="12"/>
      <c r="H847" s="19"/>
      <c r="I847" s="12"/>
      <c r="J847" s="19"/>
      <c r="K847" s="12"/>
    </row>
    <row r="848" spans="1:12" s="17" customFormat="1" ht="12.75" customHeight="1" x14ac:dyDescent="0.3">
      <c r="A848" s="12"/>
      <c r="B848" s="12"/>
      <c r="C848" s="12"/>
      <c r="D848" s="12"/>
      <c r="E848" s="12"/>
      <c r="F848" s="12"/>
      <c r="G848" s="12"/>
      <c r="H848" s="19"/>
      <c r="I848" s="12"/>
      <c r="J848" s="19"/>
      <c r="K848" s="12"/>
    </row>
    <row r="849" spans="1:11" s="17" customFormat="1" ht="12.75" customHeight="1" x14ac:dyDescent="0.3">
      <c r="A849" s="17" t="s">
        <v>35</v>
      </c>
      <c r="B849" s="12"/>
      <c r="C849" s="12"/>
      <c r="D849" s="12"/>
      <c r="E849" s="12"/>
      <c r="F849" s="12"/>
      <c r="G849" s="12"/>
      <c r="H849" s="19"/>
      <c r="I849" s="12"/>
      <c r="J849" s="19"/>
      <c r="K849" s="12"/>
    </row>
    <row r="850" spans="1:11" s="17" customFormat="1" ht="13.5" x14ac:dyDescent="0.3"/>
    <row r="851" spans="1:11" s="17" customFormat="1" ht="13.5" x14ac:dyDescent="0.3"/>
    <row r="852" spans="1:11" s="17" customFormat="1" ht="13.5" x14ac:dyDescent="0.3"/>
    <row r="853" spans="1:11" s="17" customFormat="1" ht="13.5" x14ac:dyDescent="0.3"/>
    <row r="854" spans="1:11" s="17" customFormat="1" ht="13.5" x14ac:dyDescent="0.3"/>
    <row r="855" spans="1:11" s="17" customFormat="1" ht="13.5" x14ac:dyDescent="0.3"/>
    <row r="856" spans="1:11" s="17" customFormat="1" ht="13.5" x14ac:dyDescent="0.3"/>
    <row r="857" spans="1:11" s="17" customFormat="1" ht="13.5" x14ac:dyDescent="0.3"/>
    <row r="858" spans="1:11" s="17" customFormat="1" ht="13.5" x14ac:dyDescent="0.3"/>
    <row r="859" spans="1:11" s="17" customFormat="1" ht="13.5" x14ac:dyDescent="0.3"/>
    <row r="860" spans="1:11" s="17" customFormat="1" ht="13.5" x14ac:dyDescent="0.3"/>
    <row r="861" spans="1:11" s="17" customFormat="1" ht="13.5" x14ac:dyDescent="0.3"/>
    <row r="862" spans="1:11" s="17" customFormat="1" ht="13.5" x14ac:dyDescent="0.3"/>
    <row r="863" spans="1:11" s="17" customFormat="1" ht="13.5" x14ac:dyDescent="0.3"/>
    <row r="864" spans="1:11" s="17" customFormat="1" ht="13.5" x14ac:dyDescent="0.3"/>
    <row r="865" s="17" customFormat="1" ht="13.5" x14ac:dyDescent="0.3"/>
    <row r="866" s="17" customFormat="1" ht="13.5" x14ac:dyDescent="0.3"/>
    <row r="867" s="17" customFormat="1" ht="13.5" x14ac:dyDescent="0.3"/>
    <row r="868" s="17" customFormat="1" ht="13.5" x14ac:dyDescent="0.3"/>
    <row r="869" s="17" customFormat="1" ht="13.5" x14ac:dyDescent="0.3"/>
    <row r="870" s="17" customFormat="1" ht="13.5" x14ac:dyDescent="0.3"/>
    <row r="871" s="17" customFormat="1" ht="13.5" x14ac:dyDescent="0.3"/>
    <row r="872" s="17" customFormat="1" ht="13.5" x14ac:dyDescent="0.3"/>
    <row r="873" s="17" customFormat="1" ht="13.5" x14ac:dyDescent="0.3"/>
    <row r="874" s="17" customFormat="1" ht="13.5" x14ac:dyDescent="0.3"/>
    <row r="875" s="17" customFormat="1" ht="13.5" x14ac:dyDescent="0.3"/>
    <row r="876" s="17" customFormat="1" ht="13.5" x14ac:dyDescent="0.3"/>
    <row r="877" s="17" customFormat="1" ht="13.5" x14ac:dyDescent="0.3"/>
    <row r="878" s="17" customFormat="1" ht="13.5" x14ac:dyDescent="0.3"/>
    <row r="879" s="17" customFormat="1" ht="13.5" x14ac:dyDescent="0.3"/>
    <row r="880" s="17" customFormat="1" ht="13.5" x14ac:dyDescent="0.3"/>
    <row r="881" spans="1:12" s="17" customFormat="1" ht="13.5" x14ac:dyDescent="0.3"/>
    <row r="882" spans="1:12" s="17" customFormat="1" ht="13.5" x14ac:dyDescent="0.3"/>
    <row r="883" spans="1:12" ht="13.5" customHeight="1" x14ac:dyDescent="0.3"/>
    <row r="884" spans="1:12" ht="13.5" customHeight="1" x14ac:dyDescent="0.3"/>
    <row r="885" spans="1:12" ht="18" x14ac:dyDescent="0.35">
      <c r="A885" s="82" t="s">
        <v>80</v>
      </c>
      <c r="B885" s="82"/>
      <c r="C885" s="82"/>
      <c r="D885" s="82"/>
      <c r="E885" s="82"/>
      <c r="F885" s="82"/>
      <c r="G885" s="82"/>
      <c r="H885" s="82"/>
      <c r="I885" s="82"/>
      <c r="J885" s="82"/>
      <c r="K885" s="82"/>
    </row>
    <row r="886" spans="1:12" ht="3" customHeight="1" x14ac:dyDescent="0.3"/>
    <row r="887" spans="1:12" s="17" customFormat="1" ht="24" customHeight="1" x14ac:dyDescent="0.3">
      <c r="A887" s="20" t="s">
        <v>0</v>
      </c>
      <c r="B887" s="20" t="s">
        <v>30</v>
      </c>
      <c r="C887" s="20" t="s">
        <v>19</v>
      </c>
      <c r="D887" s="20" t="s">
        <v>41</v>
      </c>
      <c r="E887" s="20" t="s">
        <v>19</v>
      </c>
      <c r="F887" s="20" t="s">
        <v>56</v>
      </c>
      <c r="G887" s="20" t="s">
        <v>19</v>
      </c>
      <c r="H887" s="21" t="s">
        <v>42</v>
      </c>
      <c r="I887" s="20" t="s">
        <v>19</v>
      </c>
      <c r="J887" s="21" t="s">
        <v>43</v>
      </c>
      <c r="K887" s="20" t="s">
        <v>19</v>
      </c>
    </row>
    <row r="888" spans="1:12" ht="12.75" customHeight="1" x14ac:dyDescent="0.35">
      <c r="A888" s="41">
        <v>39814</v>
      </c>
      <c r="B888" s="55">
        <f>SUM(D888,F888)</f>
        <v>69992</v>
      </c>
      <c r="C888" s="56">
        <f t="shared" ref="C888:C899" si="84">IF(B888&lt;&gt;0,B888/B947-100%,"")</f>
        <v>-7.3605536724766774E-3</v>
      </c>
      <c r="D888" s="57">
        <v>48299</v>
      </c>
      <c r="E888" s="56">
        <f t="shared" ref="E888:E899" si="85">IF(D888&lt;&gt;"",D888/D947-100%,"")</f>
        <v>-3.8385728791287543E-2</v>
      </c>
      <c r="F888" s="57">
        <v>21693</v>
      </c>
      <c r="G888" s="56">
        <f t="shared" ref="G888:G899" si="86">IF(F888&lt;&gt;"",F888/F947-100%,"")</f>
        <v>6.9463616643659964E-2</v>
      </c>
      <c r="H888" s="58">
        <v>1441</v>
      </c>
      <c r="I888" s="56">
        <f t="shared" ref="I888:I899" si="87">IF(H888&lt;&gt;"",H888/H947-100%,"")</f>
        <v>-1.3689253935660561E-2</v>
      </c>
      <c r="J888" s="58">
        <v>838</v>
      </c>
      <c r="K888" s="56">
        <f t="shared" ref="K888:K899" si="88">IF(J888&lt;&gt;"",J888/J947-100%,"")</f>
        <v>0.10118265440210239</v>
      </c>
      <c r="L888" s="47"/>
    </row>
    <row r="889" spans="1:12" ht="12.75" customHeight="1" x14ac:dyDescent="0.35">
      <c r="A889" s="41">
        <v>39845</v>
      </c>
      <c r="B889" s="55">
        <f t="shared" ref="B889:B899" si="89">SUM(D889,F889)</f>
        <v>67710</v>
      </c>
      <c r="C889" s="56">
        <f t="shared" si="84"/>
        <v>-5.9674753843376394E-2</v>
      </c>
      <c r="D889" s="57">
        <v>46018</v>
      </c>
      <c r="E889" s="56">
        <f t="shared" si="85"/>
        <v>-0.10893811478584148</v>
      </c>
      <c r="F889" s="57">
        <v>21692</v>
      </c>
      <c r="G889" s="56">
        <f t="shared" si="86"/>
        <v>6.5265432401905521E-2</v>
      </c>
      <c r="H889" s="58">
        <v>1138</v>
      </c>
      <c r="I889" s="56">
        <f t="shared" si="87"/>
        <v>-7.7047850770478488E-2</v>
      </c>
      <c r="J889" s="58">
        <v>882</v>
      </c>
      <c r="K889" s="56">
        <f t="shared" si="88"/>
        <v>0.1164556962025316</v>
      </c>
      <c r="L889" s="47"/>
    </row>
    <row r="890" spans="1:12" ht="12.75" customHeight="1" x14ac:dyDescent="0.35">
      <c r="A890" s="41">
        <v>39873</v>
      </c>
      <c r="B890" s="55">
        <f t="shared" si="89"/>
        <v>79312</v>
      </c>
      <c r="C890" s="56">
        <f t="shared" si="84"/>
        <v>-3.8595810705973621E-2</v>
      </c>
      <c r="D890" s="57">
        <v>57200</v>
      </c>
      <c r="E890" s="56">
        <f t="shared" si="85"/>
        <v>-7.2467528255687585E-2</v>
      </c>
      <c r="F890" s="57">
        <v>22112</v>
      </c>
      <c r="G890" s="56">
        <f t="shared" si="86"/>
        <v>6.1698756421952217E-2</v>
      </c>
      <c r="H890" s="58">
        <v>1379</v>
      </c>
      <c r="I890" s="56">
        <f t="shared" si="87"/>
        <v>-1.3590844062947083E-2</v>
      </c>
      <c r="J890" s="58">
        <v>857</v>
      </c>
      <c r="K890" s="56">
        <f t="shared" si="88"/>
        <v>0.11010362694300513</v>
      </c>
      <c r="L890" s="47"/>
    </row>
    <row r="891" spans="1:12" ht="12.75" customHeight="1" x14ac:dyDescent="0.35">
      <c r="A891" s="41">
        <v>39904</v>
      </c>
      <c r="B891" s="55">
        <f t="shared" si="89"/>
        <v>88775</v>
      </c>
      <c r="C891" s="56">
        <f t="shared" si="84"/>
        <v>-6.5910209927935171E-3</v>
      </c>
      <c r="D891" s="57">
        <v>66459</v>
      </c>
      <c r="E891" s="56">
        <f t="shared" si="85"/>
        <v>-2.6469985058447887E-2</v>
      </c>
      <c r="F891" s="57">
        <v>22316</v>
      </c>
      <c r="G891" s="56">
        <f t="shared" si="86"/>
        <v>5.7730590577306007E-2</v>
      </c>
      <c r="H891" s="58">
        <v>1643</v>
      </c>
      <c r="I891" s="56">
        <f t="shared" si="87"/>
        <v>-2.5504151838671385E-2</v>
      </c>
      <c r="J891" s="58">
        <v>946</v>
      </c>
      <c r="K891" s="56">
        <f t="shared" si="88"/>
        <v>0.13022700119474306</v>
      </c>
      <c r="L891" s="47"/>
    </row>
    <row r="892" spans="1:12" ht="12.75" customHeight="1" x14ac:dyDescent="0.35">
      <c r="A892" s="41">
        <v>39934</v>
      </c>
      <c r="B892" s="55">
        <f t="shared" si="89"/>
        <v>91126</v>
      </c>
      <c r="C892" s="56">
        <f t="shared" si="84"/>
        <v>1.5717221898596812E-3</v>
      </c>
      <c r="D892" s="57">
        <v>68709</v>
      </c>
      <c r="E892" s="56">
        <f t="shared" si="85"/>
        <v>-1.4712841471284155E-2</v>
      </c>
      <c r="F892" s="57">
        <v>22417</v>
      </c>
      <c r="G892" s="56">
        <f t="shared" si="86"/>
        <v>5.5016942771084265E-2</v>
      </c>
      <c r="H892" s="58">
        <v>1756</v>
      </c>
      <c r="I892" s="56">
        <f t="shared" si="87"/>
        <v>-1.5695067264574036E-2</v>
      </c>
      <c r="J892" s="58">
        <v>957</v>
      </c>
      <c r="K892" s="56">
        <f t="shared" si="88"/>
        <v>0.10253456221198154</v>
      </c>
      <c r="L892" s="47"/>
    </row>
    <row r="893" spans="1:12" ht="12.75" customHeight="1" x14ac:dyDescent="0.35">
      <c r="A893" s="41">
        <v>39965</v>
      </c>
      <c r="B893" s="55">
        <f t="shared" si="89"/>
        <v>91820</v>
      </c>
      <c r="C893" s="56">
        <f t="shared" si="84"/>
        <v>-6.0834361672187365E-3</v>
      </c>
      <c r="D893" s="57">
        <v>69442</v>
      </c>
      <c r="E893" s="56">
        <f t="shared" si="85"/>
        <v>-1.9610057743078557E-2</v>
      </c>
      <c r="F893" s="57">
        <v>22378</v>
      </c>
      <c r="G893" s="56">
        <f t="shared" si="86"/>
        <v>3.8374089369402897E-2</v>
      </c>
      <c r="H893" s="58">
        <v>1927</v>
      </c>
      <c r="I893" s="56">
        <f t="shared" si="87"/>
        <v>3.769520732364029E-2</v>
      </c>
      <c r="J893" s="58">
        <v>1429</v>
      </c>
      <c r="K893" s="56">
        <f t="shared" si="88"/>
        <v>6.5622669649515242E-2</v>
      </c>
      <c r="L893" s="47"/>
    </row>
    <row r="894" spans="1:12" ht="12.75" customHeight="1" x14ac:dyDescent="0.35">
      <c r="A894" s="41">
        <v>39995</v>
      </c>
      <c r="B894" s="55">
        <f t="shared" si="89"/>
        <v>94778</v>
      </c>
      <c r="C894" s="56">
        <f t="shared" si="84"/>
        <v>-2.6622891477517951E-3</v>
      </c>
      <c r="D894" s="57">
        <v>71609</v>
      </c>
      <c r="E894" s="56">
        <f t="shared" si="85"/>
        <v>-1.538609613903863E-2</v>
      </c>
      <c r="F894" s="57">
        <v>23169</v>
      </c>
      <c r="G894" s="56">
        <f t="shared" si="86"/>
        <v>3.8828857104425518E-2</v>
      </c>
      <c r="H894" s="58">
        <v>2102</v>
      </c>
      <c r="I894" s="56">
        <f t="shared" si="87"/>
        <v>5.2606408417026351E-3</v>
      </c>
      <c r="J894" s="58">
        <v>1063</v>
      </c>
      <c r="K894" s="56">
        <f t="shared" si="88"/>
        <v>5.9820538384845356E-2</v>
      </c>
      <c r="L894" s="47"/>
    </row>
    <row r="895" spans="1:12" ht="12.75" customHeight="1" x14ac:dyDescent="0.35">
      <c r="A895" s="41">
        <v>40026</v>
      </c>
      <c r="B895" s="55">
        <f t="shared" si="89"/>
        <v>94472</v>
      </c>
      <c r="C895" s="56">
        <f t="shared" si="84"/>
        <v>1.1232859292542585E-3</v>
      </c>
      <c r="D895" s="57">
        <v>71692</v>
      </c>
      <c r="E895" s="56">
        <f t="shared" si="85"/>
        <v>-6.7883959990024945E-3</v>
      </c>
      <c r="F895" s="57">
        <v>22780</v>
      </c>
      <c r="G895" s="56">
        <f t="shared" si="86"/>
        <v>2.6866209880995306E-2</v>
      </c>
      <c r="H895" s="58">
        <v>2084</v>
      </c>
      <c r="I895" s="56">
        <f t="shared" si="87"/>
        <v>2.4582104228122015E-2</v>
      </c>
      <c r="J895" s="58">
        <v>913</v>
      </c>
      <c r="K895" s="56">
        <f t="shared" si="88"/>
        <v>5.0632911392405111E-2</v>
      </c>
      <c r="L895" s="47"/>
    </row>
    <row r="896" spans="1:12" ht="12.75" customHeight="1" x14ac:dyDescent="0.35">
      <c r="A896" s="41">
        <v>40057</v>
      </c>
      <c r="B896" s="55">
        <f t="shared" si="89"/>
        <v>93909</v>
      </c>
      <c r="C896" s="56">
        <f t="shared" si="84"/>
        <v>-5.812106968176356E-3</v>
      </c>
      <c r="D896" s="57">
        <v>71438</v>
      </c>
      <c r="E896" s="56">
        <f t="shared" si="85"/>
        <v>-1.2386982608455277E-2</v>
      </c>
      <c r="F896" s="57">
        <v>22471</v>
      </c>
      <c r="G896" s="56">
        <f t="shared" si="86"/>
        <v>1.5684324715241393E-2</v>
      </c>
      <c r="H896" s="58">
        <v>2000</v>
      </c>
      <c r="I896" s="56">
        <f t="shared" si="87"/>
        <v>2.0408163265306145E-2</v>
      </c>
      <c r="J896" s="58">
        <v>904</v>
      </c>
      <c r="K896" s="56">
        <f t="shared" si="88"/>
        <v>3.669724770642202E-2</v>
      </c>
      <c r="L896" s="47"/>
    </row>
    <row r="897" spans="1:12" ht="12.75" customHeight="1" x14ac:dyDescent="0.35">
      <c r="A897" s="41">
        <v>40087</v>
      </c>
      <c r="B897" s="55">
        <f t="shared" si="89"/>
        <v>94075</v>
      </c>
      <c r="C897" s="56">
        <f t="shared" si="84"/>
        <v>9.2801201587813242E-3</v>
      </c>
      <c r="D897" s="57">
        <v>70768</v>
      </c>
      <c r="E897" s="56">
        <f t="shared" si="85"/>
        <v>-6.9739703921981588E-3</v>
      </c>
      <c r="F897" s="57">
        <v>23307</v>
      </c>
      <c r="G897" s="56">
        <f t="shared" si="86"/>
        <v>6.2064251537935711E-2</v>
      </c>
      <c r="H897" s="58">
        <v>2063</v>
      </c>
      <c r="I897" s="56">
        <f t="shared" si="87"/>
        <v>-2.0882771713336523E-2</v>
      </c>
      <c r="J897" s="58">
        <v>935</v>
      </c>
      <c r="K897" s="56">
        <f t="shared" si="88"/>
        <v>3.0871003307607392E-2</v>
      </c>
      <c r="L897" s="47"/>
    </row>
    <row r="898" spans="1:12" ht="12.75" customHeight="1" x14ac:dyDescent="0.35">
      <c r="A898" s="41">
        <v>40118</v>
      </c>
      <c r="B898" s="55">
        <f t="shared" si="89"/>
        <v>91509</v>
      </c>
      <c r="C898" s="56">
        <f t="shared" si="84"/>
        <v>-5.3802008608321295E-3</v>
      </c>
      <c r="D898" s="57">
        <v>69264</v>
      </c>
      <c r="E898" s="56">
        <f t="shared" si="85"/>
        <v>-9.5662991720646406E-3</v>
      </c>
      <c r="F898" s="57">
        <v>22245</v>
      </c>
      <c r="G898" s="56">
        <f t="shared" si="86"/>
        <v>7.8836482261790408E-3</v>
      </c>
      <c r="H898" s="58">
        <v>2796</v>
      </c>
      <c r="I898" s="56">
        <f t="shared" si="87"/>
        <v>1.2309920347574277E-2</v>
      </c>
      <c r="J898" s="58">
        <v>1493</v>
      </c>
      <c r="K898" s="56">
        <f t="shared" si="88"/>
        <v>3.1789910158949608E-2</v>
      </c>
      <c r="L898" s="47"/>
    </row>
    <row r="899" spans="1:12" ht="12.75" customHeight="1" x14ac:dyDescent="0.35">
      <c r="A899" s="41">
        <v>40148</v>
      </c>
      <c r="B899" s="55">
        <f t="shared" si="89"/>
        <v>80863</v>
      </c>
      <c r="C899" s="56">
        <f t="shared" si="84"/>
        <v>-1.507898807566288E-2</v>
      </c>
      <c r="D899" s="57">
        <v>58925</v>
      </c>
      <c r="E899" s="56">
        <f t="shared" si="85"/>
        <v>-2.4452832687659298E-2</v>
      </c>
      <c r="F899" s="57">
        <v>21938</v>
      </c>
      <c r="G899" s="56">
        <f t="shared" si="86"/>
        <v>1.1014332457716991E-2</v>
      </c>
      <c r="H899" s="58">
        <v>1963</v>
      </c>
      <c r="I899" s="56">
        <f t="shared" si="87"/>
        <v>1.5519917227108104E-2</v>
      </c>
      <c r="J899" s="58">
        <v>957</v>
      </c>
      <c r="K899" s="56">
        <f t="shared" si="88"/>
        <v>2.7926960257787403E-2</v>
      </c>
      <c r="L899" s="47"/>
    </row>
    <row r="900" spans="1:12" ht="12.75" customHeight="1" x14ac:dyDescent="0.3">
      <c r="A900" s="23"/>
      <c r="B900" s="24"/>
      <c r="C900" s="25"/>
      <c r="D900" s="26"/>
      <c r="F900" s="26"/>
      <c r="G900" s="25"/>
      <c r="I900" s="25"/>
      <c r="K900" s="25"/>
      <c r="L900" s="47"/>
    </row>
    <row r="901" spans="1:12" ht="12.75" customHeight="1" x14ac:dyDescent="0.3">
      <c r="A901" s="81" t="s">
        <v>77</v>
      </c>
      <c r="B901" s="80"/>
      <c r="C901" s="80"/>
      <c r="D901" s="80"/>
      <c r="E901" s="80"/>
      <c r="F901" s="80"/>
      <c r="G901" s="80"/>
      <c r="H901" s="80"/>
      <c r="I901" s="80"/>
      <c r="J901" s="80"/>
      <c r="K901" s="80"/>
      <c r="L901" s="47"/>
    </row>
    <row r="902" spans="1:12" ht="12.75" customHeight="1" x14ac:dyDescent="0.3">
      <c r="A902" s="80" t="s">
        <v>76</v>
      </c>
      <c r="B902" s="80"/>
      <c r="C902" s="80"/>
      <c r="D902" s="80"/>
      <c r="E902" s="80"/>
      <c r="F902" s="80"/>
      <c r="G902" s="80"/>
      <c r="H902" s="80"/>
      <c r="I902" s="80"/>
      <c r="J902" s="80"/>
      <c r="K902" s="80"/>
    </row>
    <row r="903" spans="1:12" s="17" customFormat="1" ht="12.75" customHeight="1" x14ac:dyDescent="0.3">
      <c r="A903" s="27" t="s">
        <v>44</v>
      </c>
      <c r="C903" s="27"/>
      <c r="H903" s="28"/>
      <c r="J903" s="28"/>
    </row>
    <row r="904" spans="1:12" s="17" customFormat="1" ht="12.75" customHeight="1" x14ac:dyDescent="0.3">
      <c r="A904" s="27" t="s">
        <v>45</v>
      </c>
      <c r="F904" s="28"/>
      <c r="H904" s="28"/>
    </row>
    <row r="905" spans="1:12" s="17" customFormat="1" ht="12.75" customHeight="1" x14ac:dyDescent="0.3">
      <c r="A905" s="27" t="s">
        <v>46</v>
      </c>
      <c r="C905" s="27"/>
      <c r="G905" s="27"/>
      <c r="H905" s="28"/>
      <c r="J905" s="28"/>
    </row>
    <row r="906" spans="1:12" s="17" customFormat="1" ht="12.75" customHeight="1" x14ac:dyDescent="0.3">
      <c r="A906" s="27" t="s">
        <v>47</v>
      </c>
      <c r="B906" s="12"/>
      <c r="C906" s="12"/>
      <c r="D906" s="12"/>
      <c r="E906" s="12"/>
      <c r="F906" s="12"/>
      <c r="G906" s="12"/>
      <c r="H906" s="19"/>
      <c r="I906" s="12"/>
      <c r="J906" s="19"/>
      <c r="K906" s="12"/>
    </row>
    <row r="907" spans="1:12" s="17" customFormat="1" ht="12.75" customHeight="1" x14ac:dyDescent="0.3">
      <c r="A907" s="12"/>
      <c r="B907" s="12"/>
      <c r="C907" s="12"/>
      <c r="D907" s="12"/>
      <c r="E907" s="12"/>
      <c r="F907" s="12"/>
      <c r="G907" s="12"/>
      <c r="H907" s="19"/>
      <c r="I907" s="12"/>
      <c r="J907" s="19"/>
      <c r="K907" s="12"/>
    </row>
    <row r="908" spans="1:12" s="17" customFormat="1" ht="12.75" customHeight="1" x14ac:dyDescent="0.3">
      <c r="A908" s="17" t="s">
        <v>35</v>
      </c>
      <c r="B908" s="12"/>
      <c r="C908" s="12"/>
      <c r="D908" s="12"/>
      <c r="E908" s="12"/>
      <c r="F908" s="12"/>
      <c r="G908" s="12"/>
      <c r="H908" s="19"/>
      <c r="I908" s="12"/>
      <c r="J908" s="19"/>
      <c r="K908" s="12"/>
    </row>
    <row r="909" spans="1:12" s="17" customFormat="1" ht="13.5" x14ac:dyDescent="0.3"/>
    <row r="910" spans="1:12" s="17" customFormat="1" ht="13.5" x14ac:dyDescent="0.3"/>
    <row r="911" spans="1:12" s="17" customFormat="1" ht="13.5" x14ac:dyDescent="0.3"/>
    <row r="912" spans="1:12" s="17" customFormat="1" ht="13.5" x14ac:dyDescent="0.3"/>
    <row r="913" s="17" customFormat="1" ht="13.5" x14ac:dyDescent="0.3"/>
    <row r="914" s="17" customFormat="1" ht="13.5" x14ac:dyDescent="0.3"/>
    <row r="915" s="17" customFormat="1" ht="13.5" x14ac:dyDescent="0.3"/>
    <row r="916" s="17" customFormat="1" ht="13.5" x14ac:dyDescent="0.3"/>
    <row r="917" s="17" customFormat="1" ht="13.5" x14ac:dyDescent="0.3"/>
    <row r="918" s="17" customFormat="1" ht="13.5" x14ac:dyDescent="0.3"/>
    <row r="919" s="17" customFormat="1" ht="13.5" x14ac:dyDescent="0.3"/>
    <row r="920" s="17" customFormat="1" ht="13.5" x14ac:dyDescent="0.3"/>
    <row r="921" s="17" customFormat="1" ht="13.5" x14ac:dyDescent="0.3"/>
    <row r="922" s="17" customFormat="1" ht="13.5" x14ac:dyDescent="0.3"/>
    <row r="923" s="17" customFormat="1" ht="13.5" x14ac:dyDescent="0.3"/>
    <row r="924" s="17" customFormat="1" ht="13.5" x14ac:dyDescent="0.3"/>
    <row r="925" s="17" customFormat="1" ht="13.5" x14ac:dyDescent="0.3"/>
    <row r="926" s="17" customFormat="1" ht="13.5" x14ac:dyDescent="0.3"/>
    <row r="927" s="17" customFormat="1" ht="13.5" x14ac:dyDescent="0.3"/>
    <row r="928" s="17" customFormat="1" ht="13.5" x14ac:dyDescent="0.3"/>
    <row r="929" spans="1:11" s="17" customFormat="1" ht="13.5" x14ac:dyDescent="0.3"/>
    <row r="930" spans="1:11" s="17" customFormat="1" ht="13.5" x14ac:dyDescent="0.3"/>
    <row r="931" spans="1:11" s="17" customFormat="1" ht="13.5" x14ac:dyDescent="0.3"/>
    <row r="932" spans="1:11" s="17" customFormat="1" ht="13.5" x14ac:dyDescent="0.3"/>
    <row r="933" spans="1:11" s="17" customFormat="1" ht="13.5" x14ac:dyDescent="0.3"/>
    <row r="934" spans="1:11" s="17" customFormat="1" ht="13.5" x14ac:dyDescent="0.3"/>
    <row r="935" spans="1:11" s="17" customFormat="1" ht="13.5" x14ac:dyDescent="0.3"/>
    <row r="936" spans="1:11" s="17" customFormat="1" ht="13.5" x14ac:dyDescent="0.3"/>
    <row r="937" spans="1:11" s="17" customFormat="1" ht="13.5" x14ac:dyDescent="0.3"/>
    <row r="938" spans="1:11" s="17" customFormat="1" ht="13.5" x14ac:dyDescent="0.3"/>
    <row r="939" spans="1:11" s="17" customFormat="1" ht="13.5" x14ac:dyDescent="0.3"/>
    <row r="940" spans="1:11" s="17" customFormat="1" ht="13.5" x14ac:dyDescent="0.3"/>
    <row r="941" spans="1:11" s="17" customFormat="1" ht="13.5" x14ac:dyDescent="0.3"/>
    <row r="942" spans="1:11" ht="13.5" customHeight="1" x14ac:dyDescent="0.3"/>
    <row r="943" spans="1:11" ht="13.5" customHeight="1" x14ac:dyDescent="0.3"/>
    <row r="944" spans="1:11" ht="18" x14ac:dyDescent="0.35">
      <c r="A944" s="82" t="s">
        <v>67</v>
      </c>
      <c r="B944" s="82"/>
      <c r="C944" s="82"/>
      <c r="D944" s="82"/>
      <c r="E944" s="82"/>
      <c r="F944" s="82"/>
      <c r="G944" s="82"/>
      <c r="H944" s="82"/>
      <c r="I944" s="82"/>
      <c r="J944" s="82"/>
      <c r="K944" s="82"/>
    </row>
    <row r="945" spans="1:12" ht="3" customHeight="1" x14ac:dyDescent="0.3"/>
    <row r="946" spans="1:12" s="17" customFormat="1" ht="24" customHeight="1" x14ac:dyDescent="0.3">
      <c r="A946" s="20" t="s">
        <v>0</v>
      </c>
      <c r="B946" s="20" t="s">
        <v>30</v>
      </c>
      <c r="C946" s="20" t="s">
        <v>19</v>
      </c>
      <c r="D946" s="20" t="s">
        <v>41</v>
      </c>
      <c r="E946" s="20" t="s">
        <v>19</v>
      </c>
      <c r="F946" s="20" t="s">
        <v>56</v>
      </c>
      <c r="G946" s="20" t="s">
        <v>19</v>
      </c>
      <c r="H946" s="21" t="s">
        <v>42</v>
      </c>
      <c r="I946" s="20" t="s">
        <v>19</v>
      </c>
      <c r="J946" s="21" t="s">
        <v>43</v>
      </c>
      <c r="K946" s="20" t="s">
        <v>19</v>
      </c>
    </row>
    <row r="947" spans="1:12" ht="12.75" customHeight="1" x14ac:dyDescent="0.35">
      <c r="A947" s="41">
        <v>39448</v>
      </c>
      <c r="B947" s="55">
        <f>SUM(D947,F947)</f>
        <v>70511</v>
      </c>
      <c r="C947" s="56">
        <f t="shared" ref="C947:C952" si="90">(D947*E947+F947*G947)/B947</f>
        <v>3.3657542794741244E-2</v>
      </c>
      <c r="D947" s="57">
        <v>50227</v>
      </c>
      <c r="E947" s="56">
        <v>2.1000000000000001E-2</v>
      </c>
      <c r="F947" s="57">
        <v>20284</v>
      </c>
      <c r="G947" s="56">
        <v>6.5000000000000002E-2</v>
      </c>
      <c r="H947" s="58">
        <v>1461</v>
      </c>
      <c r="I947" s="56">
        <v>2.5000000000000001E-2</v>
      </c>
      <c r="J947" s="58">
        <v>761</v>
      </c>
      <c r="K947" s="56">
        <v>0.113</v>
      </c>
      <c r="L947" s="47"/>
    </row>
    <row r="948" spans="1:12" ht="12.75" customHeight="1" x14ac:dyDescent="0.35">
      <c r="A948" s="41">
        <v>39479</v>
      </c>
      <c r="B948" s="55">
        <f t="shared" ref="B948:B958" si="91">SUM(D948,F948)</f>
        <v>72007</v>
      </c>
      <c r="C948" s="56">
        <f t="shared" si="90"/>
        <v>5.5110711458608193E-2</v>
      </c>
      <c r="D948" s="57">
        <v>51644</v>
      </c>
      <c r="E948" s="56">
        <v>5.1999999999999998E-2</v>
      </c>
      <c r="F948" s="57">
        <v>20363</v>
      </c>
      <c r="G948" s="56">
        <v>6.3E-2</v>
      </c>
      <c r="H948" s="58">
        <v>1233</v>
      </c>
      <c r="I948" s="56">
        <v>0.114</v>
      </c>
      <c r="J948" s="58">
        <v>790</v>
      </c>
      <c r="K948" s="56">
        <v>0.11700000000000001</v>
      </c>
      <c r="L948" s="47"/>
    </row>
    <row r="949" spans="1:12" ht="12.75" customHeight="1" x14ac:dyDescent="0.35">
      <c r="A949" s="41">
        <v>39508</v>
      </c>
      <c r="B949" s="55">
        <f t="shared" si="91"/>
        <v>82496</v>
      </c>
      <c r="C949" s="56">
        <f t="shared" si="90"/>
        <v>4.3088586113266103E-2</v>
      </c>
      <c r="D949" s="57">
        <v>61669</v>
      </c>
      <c r="E949" s="56">
        <v>3.4000000000000002E-2</v>
      </c>
      <c r="F949" s="57">
        <v>20827</v>
      </c>
      <c r="G949" s="56">
        <v>7.0000000000000007E-2</v>
      </c>
      <c r="H949" s="58">
        <v>1398</v>
      </c>
      <c r="I949" s="56">
        <v>3.5999999999999997E-2</v>
      </c>
      <c r="J949" s="58">
        <v>772</v>
      </c>
      <c r="K949" s="56">
        <v>0.1</v>
      </c>
      <c r="L949" s="47"/>
    </row>
    <row r="950" spans="1:12" ht="12.75" customHeight="1" x14ac:dyDescent="0.35">
      <c r="A950" s="41">
        <v>39539</v>
      </c>
      <c r="B950" s="55">
        <f t="shared" si="91"/>
        <v>89364</v>
      </c>
      <c r="C950" s="56">
        <f t="shared" si="90"/>
        <v>1.1178975873953717E-2</v>
      </c>
      <c r="D950" s="57">
        <v>68266</v>
      </c>
      <c r="E950" s="56">
        <v>-7.0000000000000001E-3</v>
      </c>
      <c r="F950" s="57">
        <v>21098</v>
      </c>
      <c r="G950" s="56">
        <v>7.0000000000000007E-2</v>
      </c>
      <c r="H950" s="58">
        <v>1686</v>
      </c>
      <c r="I950" s="56">
        <v>8.5000000000000006E-2</v>
      </c>
      <c r="J950" s="58">
        <v>837</v>
      </c>
      <c r="K950" s="56">
        <v>0.11</v>
      </c>
      <c r="L950" s="47"/>
    </row>
    <row r="951" spans="1:12" ht="12.75" customHeight="1" x14ac:dyDescent="0.35">
      <c r="A951" s="41">
        <v>39569</v>
      </c>
      <c r="B951" s="55">
        <f t="shared" si="91"/>
        <v>90983</v>
      </c>
      <c r="C951" s="56">
        <f t="shared" si="90"/>
        <v>-2.580339184243211E-3</v>
      </c>
      <c r="D951" s="57">
        <v>69735</v>
      </c>
      <c r="E951" s="56">
        <v>-2.5000000000000001E-2</v>
      </c>
      <c r="F951" s="57">
        <v>21248</v>
      </c>
      <c r="G951" s="56">
        <v>7.0999999999999994E-2</v>
      </c>
      <c r="H951" s="58">
        <v>1784</v>
      </c>
      <c r="I951" s="56">
        <v>-3.5999999999999997E-2</v>
      </c>
      <c r="J951" s="58">
        <v>868</v>
      </c>
      <c r="K951" s="56">
        <v>0.109</v>
      </c>
      <c r="L951" s="47"/>
    </row>
    <row r="952" spans="1:12" ht="12.75" customHeight="1" x14ac:dyDescent="0.35">
      <c r="A952" s="41">
        <v>39600</v>
      </c>
      <c r="B952" s="55">
        <f t="shared" si="91"/>
        <v>92382</v>
      </c>
      <c r="C952" s="56">
        <f t="shared" si="90"/>
        <v>-4.2975135848974916E-2</v>
      </c>
      <c r="D952" s="57">
        <v>70831</v>
      </c>
      <c r="E952" s="56">
        <v>-8.1000000000000003E-2</v>
      </c>
      <c r="F952" s="57">
        <v>21551</v>
      </c>
      <c r="G952" s="56">
        <v>8.2000000000000003E-2</v>
      </c>
      <c r="H952" s="58">
        <v>1857</v>
      </c>
      <c r="I952" s="56">
        <v>1.6E-2</v>
      </c>
      <c r="J952" s="58">
        <v>1341</v>
      </c>
      <c r="K952" s="56">
        <v>0.12</v>
      </c>
      <c r="L952" s="47"/>
    </row>
    <row r="953" spans="1:12" ht="12.75" customHeight="1" x14ac:dyDescent="0.35">
      <c r="A953" s="41">
        <v>39630</v>
      </c>
      <c r="B953" s="55">
        <f t="shared" si="91"/>
        <v>95031</v>
      </c>
      <c r="C953" s="56">
        <f t="shared" ref="C953:C958" si="92">(D953*E953+F953*G953)/B953</f>
        <v>-2.7552693331649651E-3</v>
      </c>
      <c r="D953" s="57">
        <v>72728</v>
      </c>
      <c r="E953" s="56">
        <v>-2.1999999999999999E-2</v>
      </c>
      <c r="F953" s="57">
        <v>22303</v>
      </c>
      <c r="G953" s="56">
        <v>0.06</v>
      </c>
      <c r="H953" s="58">
        <v>2091</v>
      </c>
      <c r="I953" s="56">
        <v>5.8999999999999997E-2</v>
      </c>
      <c r="J953" s="58">
        <v>1003</v>
      </c>
      <c r="K953" s="56">
        <v>0.13900000000000001</v>
      </c>
      <c r="L953" s="47"/>
    </row>
    <row r="954" spans="1:12" ht="12.75" customHeight="1" x14ac:dyDescent="0.35">
      <c r="A954" s="41">
        <v>39661</v>
      </c>
      <c r="B954" s="55">
        <f t="shared" si="91"/>
        <v>94366</v>
      </c>
      <c r="C954" s="56">
        <f t="shared" si="92"/>
        <v>-4.137125659665555E-3</v>
      </c>
      <c r="D954" s="57">
        <v>72182</v>
      </c>
      <c r="E954" s="56">
        <v>-2.5999999999999999E-2</v>
      </c>
      <c r="F954" s="57">
        <v>22184</v>
      </c>
      <c r="G954" s="56">
        <v>6.7000000000000004E-2</v>
      </c>
      <c r="H954" s="58">
        <v>2034</v>
      </c>
      <c r="I954" s="56">
        <v>-4.3999999999999997E-2</v>
      </c>
      <c r="J954" s="58">
        <v>869</v>
      </c>
      <c r="K954" s="56">
        <v>0.11</v>
      </c>
      <c r="L954" s="47"/>
    </row>
    <row r="955" spans="1:12" ht="12.75" customHeight="1" x14ac:dyDescent="0.35">
      <c r="A955" s="41">
        <v>39692</v>
      </c>
      <c r="B955" s="55">
        <f t="shared" si="91"/>
        <v>94458</v>
      </c>
      <c r="C955" s="56">
        <f t="shared" si="92"/>
        <v>6.5482860107137567E-3</v>
      </c>
      <c r="D955" s="57">
        <v>72334</v>
      </c>
      <c r="E955" s="56">
        <v>-1.4999999999999999E-2</v>
      </c>
      <c r="F955" s="57">
        <v>22124</v>
      </c>
      <c r="G955" s="56">
        <v>7.6999999999999999E-2</v>
      </c>
      <c r="H955" s="58">
        <v>1960</v>
      </c>
      <c r="I955" s="56">
        <v>0.109</v>
      </c>
      <c r="J955" s="58">
        <v>872</v>
      </c>
      <c r="K955" s="56">
        <v>0.13600000000000001</v>
      </c>
      <c r="L955" s="47"/>
    </row>
    <row r="956" spans="1:12" ht="12.75" customHeight="1" x14ac:dyDescent="0.35">
      <c r="A956" s="41">
        <v>39722</v>
      </c>
      <c r="B956" s="55">
        <f t="shared" si="91"/>
        <v>93210</v>
      </c>
      <c r="C956" s="56">
        <f t="shared" si="92"/>
        <v>-3.6335693595107789E-3</v>
      </c>
      <c r="D956" s="57">
        <v>71265</v>
      </c>
      <c r="E956" s="56">
        <v>-2.5999999999999999E-2</v>
      </c>
      <c r="F956" s="57">
        <v>21945</v>
      </c>
      <c r="G956" s="56">
        <v>6.9000000000000006E-2</v>
      </c>
      <c r="H956" s="58">
        <v>2107</v>
      </c>
      <c r="I956" s="56">
        <v>-4.8000000000000001E-2</v>
      </c>
      <c r="J956" s="58">
        <v>907</v>
      </c>
      <c r="K956" s="56">
        <v>0.13</v>
      </c>
      <c r="L956" s="47"/>
    </row>
    <row r="957" spans="1:12" ht="12.75" customHeight="1" x14ac:dyDescent="0.35">
      <c r="A957" s="41">
        <v>39753</v>
      </c>
      <c r="B957" s="55">
        <f t="shared" si="91"/>
        <v>92004</v>
      </c>
      <c r="C957" s="56">
        <f t="shared" si="92"/>
        <v>3.5093908960479973E-3</v>
      </c>
      <c r="D957" s="57">
        <v>69933</v>
      </c>
      <c r="E957" s="56">
        <v>-0.02</v>
      </c>
      <c r="F957" s="57">
        <v>22071</v>
      </c>
      <c r="G957" s="56">
        <v>7.8E-2</v>
      </c>
      <c r="H957" s="58">
        <v>2762</v>
      </c>
      <c r="I957" s="56">
        <v>3.2000000000000001E-2</v>
      </c>
      <c r="J957" s="58">
        <v>1447</v>
      </c>
      <c r="K957" s="56">
        <v>0.11799999999999999</v>
      </c>
      <c r="L957" s="47"/>
    </row>
    <row r="958" spans="1:12" ht="12.75" customHeight="1" x14ac:dyDescent="0.35">
      <c r="A958" s="41">
        <v>39783</v>
      </c>
      <c r="B958" s="55">
        <f t="shared" si="91"/>
        <v>82101</v>
      </c>
      <c r="C958" s="56">
        <f t="shared" si="92"/>
        <v>6.6367522929075169E-3</v>
      </c>
      <c r="D958" s="57">
        <v>60402</v>
      </c>
      <c r="E958" s="56">
        <v>-1.9E-2</v>
      </c>
      <c r="F958" s="57">
        <v>21699</v>
      </c>
      <c r="G958" s="56">
        <v>7.8E-2</v>
      </c>
      <c r="H958" s="58">
        <v>1933</v>
      </c>
      <c r="I958" s="56">
        <v>9.0999999999999998E-2</v>
      </c>
      <c r="J958" s="58">
        <v>931</v>
      </c>
      <c r="K958" s="56">
        <v>0.13100000000000001</v>
      </c>
      <c r="L958" s="47"/>
    </row>
    <row r="959" spans="1:12" ht="12.75" customHeight="1" x14ac:dyDescent="0.3">
      <c r="A959" s="23"/>
      <c r="B959" s="24"/>
      <c r="C959" s="25"/>
      <c r="D959" s="26"/>
      <c r="F959" s="26"/>
      <c r="G959" s="25"/>
      <c r="I959" s="25"/>
      <c r="K959" s="25"/>
      <c r="L959" s="47"/>
    </row>
    <row r="960" spans="1:12" ht="12.75" customHeight="1" x14ac:dyDescent="0.3">
      <c r="A960" s="81" t="s">
        <v>77</v>
      </c>
      <c r="B960" s="80"/>
      <c r="C960" s="80"/>
      <c r="D960" s="80"/>
      <c r="E960" s="80"/>
      <c r="F960" s="80"/>
      <c r="G960" s="80"/>
      <c r="H960" s="80"/>
      <c r="I960" s="80"/>
      <c r="J960" s="80"/>
      <c r="K960" s="80"/>
      <c r="L960" s="47"/>
    </row>
    <row r="961" spans="1:11" ht="12.75" customHeight="1" x14ac:dyDescent="0.3">
      <c r="A961" s="80" t="s">
        <v>76</v>
      </c>
      <c r="B961" s="80"/>
      <c r="C961" s="80"/>
      <c r="D961" s="80"/>
      <c r="E961" s="80"/>
      <c r="F961" s="80"/>
      <c r="G961" s="80"/>
      <c r="H961" s="80"/>
      <c r="I961" s="80"/>
      <c r="J961" s="80"/>
      <c r="K961" s="80"/>
    </row>
    <row r="962" spans="1:11" s="17" customFormat="1" ht="12.75" customHeight="1" x14ac:dyDescent="0.3">
      <c r="A962" s="27" t="s">
        <v>44</v>
      </c>
      <c r="C962" s="27"/>
      <c r="H962" s="28"/>
      <c r="J962" s="28"/>
    </row>
    <row r="963" spans="1:11" s="17" customFormat="1" ht="12.75" customHeight="1" x14ac:dyDescent="0.3">
      <c r="A963" s="27" t="s">
        <v>45</v>
      </c>
      <c r="F963" s="28"/>
      <c r="H963" s="28"/>
    </row>
    <row r="964" spans="1:11" s="17" customFormat="1" ht="12.75" customHeight="1" x14ac:dyDescent="0.3">
      <c r="A964" s="27" t="s">
        <v>46</v>
      </c>
      <c r="C964" s="27"/>
      <c r="G964" s="27"/>
      <c r="H964" s="28"/>
      <c r="J964" s="28"/>
    </row>
    <row r="965" spans="1:11" s="17" customFormat="1" ht="12.75" customHeight="1" x14ac:dyDescent="0.3">
      <c r="A965" s="27" t="s">
        <v>47</v>
      </c>
      <c r="B965" s="12"/>
      <c r="C965" s="12"/>
      <c r="D965" s="12"/>
      <c r="E965" s="12"/>
      <c r="F965" s="12"/>
      <c r="G965" s="12"/>
      <c r="H965" s="19"/>
      <c r="I965" s="12"/>
      <c r="J965" s="19"/>
      <c r="K965" s="12"/>
    </row>
    <row r="966" spans="1:11" s="17" customFormat="1" ht="12.75" customHeight="1" x14ac:dyDescent="0.3">
      <c r="A966" s="12"/>
      <c r="B966" s="12"/>
      <c r="C966" s="12"/>
      <c r="D966" s="12"/>
      <c r="E966" s="12"/>
      <c r="F966" s="12"/>
      <c r="G966" s="12"/>
      <c r="H966" s="19"/>
      <c r="I966" s="12"/>
      <c r="J966" s="19"/>
      <c r="K966" s="12"/>
    </row>
    <row r="967" spans="1:11" s="17" customFormat="1" ht="12.75" customHeight="1" x14ac:dyDescent="0.3">
      <c r="A967" s="17" t="s">
        <v>35</v>
      </c>
      <c r="B967" s="12"/>
      <c r="C967" s="12"/>
      <c r="D967" s="12"/>
      <c r="E967" s="12"/>
      <c r="F967" s="12"/>
      <c r="G967" s="12"/>
      <c r="H967" s="19"/>
      <c r="I967" s="12"/>
      <c r="J967" s="19"/>
      <c r="K967" s="12"/>
    </row>
    <row r="968" spans="1:11" s="17" customFormat="1" ht="13.5" x14ac:dyDescent="0.3"/>
    <row r="969" spans="1:11" s="17" customFormat="1" ht="13.5" x14ac:dyDescent="0.3"/>
    <row r="970" spans="1:11" s="17" customFormat="1" ht="13.5" x14ac:dyDescent="0.3"/>
    <row r="971" spans="1:11" s="17" customFormat="1" ht="13.5" x14ac:dyDescent="0.3"/>
    <row r="972" spans="1:11" s="17" customFormat="1" ht="13.5" x14ac:dyDescent="0.3"/>
    <row r="973" spans="1:11" s="17" customFormat="1" ht="13.5" x14ac:dyDescent="0.3"/>
    <row r="974" spans="1:11" s="17" customFormat="1" ht="13.5" x14ac:dyDescent="0.3"/>
    <row r="975" spans="1:11" s="17" customFormat="1" ht="13.5" x14ac:dyDescent="0.3"/>
    <row r="976" spans="1:11" s="17" customFormat="1" ht="13.5" x14ac:dyDescent="0.3"/>
    <row r="977" s="17" customFormat="1" ht="13.5" x14ac:dyDescent="0.3"/>
    <row r="978" s="17" customFormat="1" ht="13.5" x14ac:dyDescent="0.3"/>
    <row r="979" s="17" customFormat="1" ht="13.5" x14ac:dyDescent="0.3"/>
    <row r="980" s="17" customFormat="1" ht="13.5" x14ac:dyDescent="0.3"/>
    <row r="981" s="17" customFormat="1" ht="13.5" x14ac:dyDescent="0.3"/>
    <row r="982" s="17" customFormat="1" ht="13.5" x14ac:dyDescent="0.3"/>
    <row r="983" s="17" customFormat="1" ht="13.5" x14ac:dyDescent="0.3"/>
    <row r="984" s="17" customFormat="1" ht="13.5" x14ac:dyDescent="0.3"/>
    <row r="985" s="17" customFormat="1" ht="13.5" x14ac:dyDescent="0.3"/>
    <row r="986" s="17" customFormat="1" ht="13.5" x14ac:dyDescent="0.3"/>
    <row r="987" s="17" customFormat="1" ht="13.5" x14ac:dyDescent="0.3"/>
    <row r="988" s="17" customFormat="1" ht="13.5" x14ac:dyDescent="0.3"/>
    <row r="989" s="17" customFormat="1" ht="13.5" x14ac:dyDescent="0.3"/>
    <row r="990" s="17" customFormat="1" ht="13.5" x14ac:dyDescent="0.3"/>
    <row r="991" s="17" customFormat="1" ht="13.5" x14ac:dyDescent="0.3"/>
    <row r="992" s="17" customFormat="1" ht="13.5" x14ac:dyDescent="0.3"/>
    <row r="993" spans="1:11" s="17" customFormat="1" ht="13.5" x14ac:dyDescent="0.3"/>
    <row r="994" spans="1:11" s="17" customFormat="1" ht="13.5" x14ac:dyDescent="0.3"/>
    <row r="995" spans="1:11" s="17" customFormat="1" ht="13.5" x14ac:dyDescent="0.3"/>
    <row r="996" spans="1:11" s="17" customFormat="1" ht="13.5" x14ac:dyDescent="0.3"/>
    <row r="997" spans="1:11" s="17" customFormat="1" ht="13.5" x14ac:dyDescent="0.3"/>
    <row r="998" spans="1:11" s="17" customFormat="1" ht="13.5" x14ac:dyDescent="0.3"/>
    <row r="999" spans="1:11" s="17" customFormat="1" ht="13.5" x14ac:dyDescent="0.3"/>
    <row r="1000" spans="1:11" s="17" customFormat="1" ht="13.5" x14ac:dyDescent="0.3"/>
    <row r="1001" spans="1:11" ht="13.5" customHeight="1" x14ac:dyDescent="0.3"/>
    <row r="1002" spans="1:11" ht="13.5" customHeight="1" x14ac:dyDescent="0.3"/>
    <row r="1003" spans="1:11" ht="18" x14ac:dyDescent="0.35">
      <c r="A1003" s="82" t="s">
        <v>65</v>
      </c>
      <c r="B1003" s="82"/>
      <c r="C1003" s="82"/>
      <c r="D1003" s="82"/>
      <c r="E1003" s="82"/>
      <c r="F1003" s="82"/>
      <c r="G1003" s="82"/>
      <c r="H1003" s="82"/>
      <c r="I1003" s="82"/>
      <c r="J1003" s="82"/>
      <c r="K1003" s="82"/>
    </row>
    <row r="1004" spans="1:11" ht="3" customHeight="1" x14ac:dyDescent="0.3"/>
    <row r="1005" spans="1:11" s="17" customFormat="1" ht="24" customHeight="1" x14ac:dyDescent="0.3">
      <c r="A1005" s="20" t="s">
        <v>0</v>
      </c>
      <c r="B1005" s="20" t="s">
        <v>30</v>
      </c>
      <c r="C1005" s="20" t="s">
        <v>19</v>
      </c>
      <c r="D1005" s="20" t="s">
        <v>41</v>
      </c>
      <c r="E1005" s="20" t="s">
        <v>19</v>
      </c>
      <c r="F1005" s="20" t="s">
        <v>56</v>
      </c>
      <c r="G1005" s="20" t="s">
        <v>19</v>
      </c>
      <c r="H1005" s="21" t="s">
        <v>42</v>
      </c>
      <c r="I1005" s="20" t="s">
        <v>19</v>
      </c>
      <c r="J1005" s="21" t="s">
        <v>43</v>
      </c>
      <c r="K1005" s="20" t="s">
        <v>19</v>
      </c>
    </row>
    <row r="1006" spans="1:11" ht="12.75" customHeight="1" x14ac:dyDescent="0.35">
      <c r="A1006" s="41">
        <v>39083</v>
      </c>
      <c r="B1006" s="55">
        <f>SUM(D1006,F1006)</f>
        <v>75739</v>
      </c>
      <c r="C1006" s="56">
        <f t="shared" ref="C1006:C1017" si="93">IF(B1006&lt;&gt;0,B1006/B1065-100%,"")</f>
        <v>0.11503864556496146</v>
      </c>
      <c r="D1006" s="57">
        <v>54929</v>
      </c>
      <c r="E1006" s="56">
        <f t="shared" ref="E1006:E1017" si="94">IF(D1006&lt;&gt;"",D1006/D1065-100%,"")</f>
        <v>0.14834946584993625</v>
      </c>
      <c r="F1006" s="57">
        <v>20810</v>
      </c>
      <c r="G1006" s="56">
        <f t="shared" ref="G1006:G1017" si="95">IF(F1006&lt;&gt;"",F1006/F1065-100%,"")</f>
        <v>3.573561616563814E-2</v>
      </c>
      <c r="H1006" s="58">
        <v>1584</v>
      </c>
      <c r="I1006" s="56">
        <f t="shared" ref="I1006:I1017" si="96">IF(H1006&lt;&gt;"",H1006/H1065-100%,"")</f>
        <v>0.18740629685157417</v>
      </c>
      <c r="J1006" s="58">
        <v>735</v>
      </c>
      <c r="K1006" s="56">
        <f t="shared" ref="K1006:K1017" si="97">IF(J1006&lt;&gt;"",J1006/J1065-100%,"")</f>
        <v>5.1502145922746712E-2</v>
      </c>
    </row>
    <row r="1007" spans="1:11" ht="12.75" customHeight="1" x14ac:dyDescent="0.35">
      <c r="A1007" s="41">
        <v>39114</v>
      </c>
      <c r="B1007" s="55">
        <f t="shared" ref="B1007:B1017" si="98">SUM(D1007,F1007)</f>
        <v>75971</v>
      </c>
      <c r="C1007" s="56">
        <f t="shared" si="93"/>
        <v>0.11860239118911586</v>
      </c>
      <c r="D1007" s="57">
        <v>55032</v>
      </c>
      <c r="E1007" s="56">
        <f t="shared" si="94"/>
        <v>0.15392841416619496</v>
      </c>
      <c r="F1007" s="57">
        <v>20939</v>
      </c>
      <c r="G1007" s="56">
        <f t="shared" si="95"/>
        <v>3.5302843016069119E-2</v>
      </c>
      <c r="H1007" s="58">
        <v>1245</v>
      </c>
      <c r="I1007" s="56">
        <f t="shared" si="96"/>
        <v>0.20756547041707085</v>
      </c>
      <c r="J1007" s="58">
        <v>760</v>
      </c>
      <c r="K1007" s="56">
        <f t="shared" si="97"/>
        <v>5.555555555555558E-2</v>
      </c>
    </row>
    <row r="1008" spans="1:11" ht="12.75" customHeight="1" x14ac:dyDescent="0.35">
      <c r="A1008" s="41">
        <v>39142</v>
      </c>
      <c r="B1008" s="55">
        <f t="shared" si="98"/>
        <v>88211</v>
      </c>
      <c r="C1008" s="56">
        <f t="shared" si="93"/>
        <v>8.1255669142703102E-2</v>
      </c>
      <c r="D1008" s="57">
        <v>66913</v>
      </c>
      <c r="E1008" s="56">
        <f t="shared" si="94"/>
        <v>9.6952409055886202E-2</v>
      </c>
      <c r="F1008" s="57">
        <v>21298</v>
      </c>
      <c r="G1008" s="56">
        <f t="shared" si="95"/>
        <v>3.4737404654326287E-2</v>
      </c>
      <c r="H1008" s="58">
        <v>1520</v>
      </c>
      <c r="I1008" s="56">
        <f t="shared" si="96"/>
        <v>0.15589353612167289</v>
      </c>
      <c r="J1008" s="58">
        <v>758</v>
      </c>
      <c r="K1008" s="56">
        <f t="shared" si="97"/>
        <v>6.3113604488078456E-2</v>
      </c>
    </row>
    <row r="1009" spans="1:11" ht="12.75" customHeight="1" x14ac:dyDescent="0.35">
      <c r="A1009" s="41">
        <v>39173</v>
      </c>
      <c r="B1009" s="55">
        <f t="shared" si="98"/>
        <v>98860</v>
      </c>
      <c r="C1009" s="56">
        <f t="shared" si="93"/>
        <v>1.8335393489905316E-2</v>
      </c>
      <c r="D1009" s="57">
        <v>77252</v>
      </c>
      <c r="E1009" s="56">
        <f t="shared" si="94"/>
        <v>1.6741247696762329E-2</v>
      </c>
      <c r="F1009" s="57">
        <v>21608</v>
      </c>
      <c r="G1009" s="56">
        <f t="shared" si="95"/>
        <v>2.4075829383886305E-2</v>
      </c>
      <c r="H1009" s="58">
        <v>1756</v>
      </c>
      <c r="I1009" s="56">
        <f t="shared" si="96"/>
        <v>0.13071474565357377</v>
      </c>
      <c r="J1009" s="58">
        <v>809</v>
      </c>
      <c r="K1009" s="56">
        <f t="shared" si="97"/>
        <v>4.9286640726329489E-2</v>
      </c>
    </row>
    <row r="1010" spans="1:11" ht="12.75" customHeight="1" x14ac:dyDescent="0.35">
      <c r="A1010" s="41">
        <v>39203</v>
      </c>
      <c r="B1010" s="55">
        <f t="shared" si="98"/>
        <v>102080</v>
      </c>
      <c r="C1010" s="56">
        <f t="shared" si="93"/>
        <v>5.5359640654859543E-3</v>
      </c>
      <c r="D1010" s="57">
        <v>80321</v>
      </c>
      <c r="E1010" s="56">
        <f t="shared" si="94"/>
        <v>1.2840010970105453E-3</v>
      </c>
      <c r="F1010" s="57">
        <v>21759</v>
      </c>
      <c r="G1010" s="56">
        <f t="shared" si="95"/>
        <v>2.1549295774647925E-2</v>
      </c>
      <c r="H1010" s="58">
        <v>2080</v>
      </c>
      <c r="I1010" s="56">
        <f t="shared" si="96"/>
        <v>4.2084168336673278E-2</v>
      </c>
      <c r="J1010" s="58">
        <v>842</v>
      </c>
      <c r="K1010" s="56">
        <f t="shared" si="97"/>
        <v>7.1246819338422362E-2</v>
      </c>
    </row>
    <row r="1011" spans="1:11" ht="12.75" customHeight="1" x14ac:dyDescent="0.35">
      <c r="A1011" s="41">
        <v>39234</v>
      </c>
      <c r="B1011" s="55">
        <f t="shared" si="98"/>
        <v>102975</v>
      </c>
      <c r="C1011" s="56">
        <f t="shared" si="93"/>
        <v>3.0976942634208804E-3</v>
      </c>
      <c r="D1011" s="57">
        <v>81111</v>
      </c>
      <c r="E1011" s="56">
        <f t="shared" si="94"/>
        <v>-1.3174419463665155E-3</v>
      </c>
      <c r="F1011" s="57">
        <v>21864</v>
      </c>
      <c r="G1011" s="56">
        <f t="shared" si="95"/>
        <v>1.9823685806241054E-2</v>
      </c>
      <c r="H1011" s="58">
        <v>2069</v>
      </c>
      <c r="I1011" s="56">
        <f t="shared" si="96"/>
        <v>1.7207472959685388E-2</v>
      </c>
      <c r="J1011" s="58">
        <v>1290</v>
      </c>
      <c r="K1011" s="56">
        <f t="shared" si="97"/>
        <v>5.8244462674323261E-2</v>
      </c>
    </row>
    <row r="1012" spans="1:11" ht="12.75" customHeight="1" x14ac:dyDescent="0.35">
      <c r="A1012" s="41">
        <v>39264</v>
      </c>
      <c r="B1012" s="55">
        <f t="shared" si="98"/>
        <v>105937</v>
      </c>
      <c r="C1012" s="56">
        <f t="shared" si="93"/>
        <v>-5.4638139674612063E-3</v>
      </c>
      <c r="D1012" s="57">
        <v>83199</v>
      </c>
      <c r="E1012" s="56">
        <f t="shared" si="94"/>
        <v>-1.2802866703054194E-2</v>
      </c>
      <c r="F1012" s="57">
        <v>22738</v>
      </c>
      <c r="G1012" s="56">
        <f t="shared" si="95"/>
        <v>2.2346117530686493E-2</v>
      </c>
      <c r="H1012" s="58">
        <v>2208</v>
      </c>
      <c r="I1012" s="56">
        <f t="shared" si="96"/>
        <v>4.793545325106785E-2</v>
      </c>
      <c r="J1012" s="58">
        <v>934</v>
      </c>
      <c r="K1012" s="56">
        <f t="shared" si="97"/>
        <v>5.29875986471251E-2</v>
      </c>
    </row>
    <row r="1013" spans="1:11" ht="12.75" customHeight="1" x14ac:dyDescent="0.35">
      <c r="A1013" s="41">
        <v>39295</v>
      </c>
      <c r="B1013" s="55">
        <f t="shared" si="98"/>
        <v>105515</v>
      </c>
      <c r="C1013" s="56">
        <f t="shared" si="93"/>
        <v>-1.0809239884501443E-2</v>
      </c>
      <c r="D1013" s="57">
        <v>83024</v>
      </c>
      <c r="E1013" s="56">
        <f t="shared" si="94"/>
        <v>-1.6676141747204887E-2</v>
      </c>
      <c r="F1013" s="57">
        <v>22491</v>
      </c>
      <c r="G1013" s="56">
        <f t="shared" si="95"/>
        <v>1.1467889908256979E-2</v>
      </c>
      <c r="H1013" s="58">
        <v>2373</v>
      </c>
      <c r="I1013" s="56">
        <f t="shared" si="96"/>
        <v>1.2804097311139628E-2</v>
      </c>
      <c r="J1013" s="58">
        <v>832</v>
      </c>
      <c r="K1013" s="56">
        <f t="shared" si="97"/>
        <v>5.0505050505050608E-2</v>
      </c>
    </row>
    <row r="1014" spans="1:11" ht="12.75" customHeight="1" x14ac:dyDescent="0.35">
      <c r="A1014" s="41">
        <v>39326</v>
      </c>
      <c r="B1014" s="55">
        <f t="shared" si="98"/>
        <v>104382</v>
      </c>
      <c r="C1014" s="56">
        <f t="shared" si="93"/>
        <v>-1.2216933369924243E-2</v>
      </c>
      <c r="D1014" s="57">
        <v>82197</v>
      </c>
      <c r="E1014" s="56">
        <f t="shared" si="94"/>
        <v>-2.1219590611938677E-2</v>
      </c>
      <c r="F1014" s="57">
        <v>22185</v>
      </c>
      <c r="G1014" s="56">
        <f t="shared" si="95"/>
        <v>2.2632986079100137E-2</v>
      </c>
      <c r="H1014" s="58">
        <v>1995</v>
      </c>
      <c r="I1014" s="56">
        <f t="shared" si="96"/>
        <v>-2.4926686217008776E-2</v>
      </c>
      <c r="J1014" s="58">
        <v>821</v>
      </c>
      <c r="K1014" s="56">
        <f t="shared" si="97"/>
        <v>5.7989690721649501E-2</v>
      </c>
    </row>
    <row r="1015" spans="1:11" ht="12.75" customHeight="1" x14ac:dyDescent="0.35">
      <c r="A1015" s="41">
        <v>39356</v>
      </c>
      <c r="B1015" s="55">
        <f t="shared" si="98"/>
        <v>103981</v>
      </c>
      <c r="C1015" s="56">
        <f t="shared" si="93"/>
        <v>-1.1013991002387313E-2</v>
      </c>
      <c r="D1015" s="57">
        <v>81816</v>
      </c>
      <c r="E1015" s="56">
        <f t="shared" si="94"/>
        <v>-2.0249799418012859E-2</v>
      </c>
      <c r="F1015" s="57">
        <v>22165</v>
      </c>
      <c r="G1015" s="56">
        <f t="shared" si="95"/>
        <v>2.4639423076923128E-2</v>
      </c>
      <c r="H1015" s="58">
        <v>2440</v>
      </c>
      <c r="I1015" s="56">
        <f t="shared" si="96"/>
        <v>4.6761046761046865E-2</v>
      </c>
      <c r="J1015" s="58">
        <v>843</v>
      </c>
      <c r="K1015" s="56">
        <f t="shared" si="97"/>
        <v>3.9457459926017346E-2</v>
      </c>
    </row>
    <row r="1016" spans="1:11" ht="12.75" customHeight="1" x14ac:dyDescent="0.35">
      <c r="A1016" s="41">
        <v>39387</v>
      </c>
      <c r="B1016" s="55">
        <f t="shared" si="98"/>
        <v>101895</v>
      </c>
      <c r="C1016" s="56">
        <f t="shared" si="93"/>
        <v>-1.2473105774262971E-2</v>
      </c>
      <c r="D1016" s="57">
        <v>79787</v>
      </c>
      <c r="E1016" s="56">
        <f t="shared" si="94"/>
        <v>-2.2290027694042092E-2</v>
      </c>
      <c r="F1016" s="57">
        <v>22108</v>
      </c>
      <c r="G1016" s="56">
        <f t="shared" si="95"/>
        <v>2.4657026325547005E-2</v>
      </c>
      <c r="H1016" s="58">
        <v>2993</v>
      </c>
      <c r="I1016" s="56">
        <f t="shared" si="96"/>
        <v>1.5264586160108617E-2</v>
      </c>
      <c r="J1016" s="58">
        <v>1373</v>
      </c>
      <c r="K1016" s="56">
        <f t="shared" si="97"/>
        <v>7.9402515723270506E-2</v>
      </c>
    </row>
    <row r="1017" spans="1:11" ht="12.75" customHeight="1" x14ac:dyDescent="0.35">
      <c r="A1017" s="41">
        <v>39417</v>
      </c>
      <c r="B1017" s="55">
        <f t="shared" si="98"/>
        <v>90629</v>
      </c>
      <c r="C1017" s="56">
        <f t="shared" si="93"/>
        <v>6.2286272594040959E-3</v>
      </c>
      <c r="D1017" s="57">
        <v>68905</v>
      </c>
      <c r="E1017" s="56">
        <f t="shared" si="94"/>
        <v>5.6631719571331729E-4</v>
      </c>
      <c r="F1017" s="57">
        <v>21724</v>
      </c>
      <c r="G1017" s="56">
        <f t="shared" si="95"/>
        <v>2.4620318837845545E-2</v>
      </c>
      <c r="H1017" s="58">
        <v>2019</v>
      </c>
      <c r="I1017" s="56">
        <f t="shared" si="96"/>
        <v>1.6104680422747819E-2</v>
      </c>
      <c r="J1017" s="58">
        <v>883</v>
      </c>
      <c r="K1017" s="56">
        <f t="shared" si="97"/>
        <v>5.4958183990442055E-2</v>
      </c>
    </row>
    <row r="1018" spans="1:11" ht="12.75" customHeight="1" x14ac:dyDescent="0.3">
      <c r="A1018" s="23"/>
      <c r="B1018" s="24"/>
      <c r="C1018" s="25"/>
      <c r="D1018" s="26"/>
      <c r="F1018" s="26"/>
      <c r="G1018" s="25"/>
      <c r="I1018" s="25"/>
      <c r="K1018" s="25"/>
    </row>
    <row r="1019" spans="1:11" ht="12.75" customHeight="1" x14ac:dyDescent="0.3">
      <c r="A1019" s="80" t="s">
        <v>33</v>
      </c>
      <c r="B1019" s="80"/>
      <c r="C1019" s="80"/>
      <c r="D1019" s="80"/>
      <c r="E1019" s="80"/>
      <c r="F1019" s="80"/>
      <c r="G1019" s="80"/>
      <c r="H1019" s="80"/>
      <c r="I1019" s="80"/>
      <c r="J1019" s="80"/>
      <c r="K1019" s="80"/>
    </row>
    <row r="1020" spans="1:11" ht="12.75" customHeight="1" x14ac:dyDescent="0.3">
      <c r="A1020" s="80" t="s">
        <v>34</v>
      </c>
      <c r="B1020" s="80"/>
      <c r="C1020" s="80"/>
      <c r="D1020" s="80"/>
      <c r="E1020" s="80"/>
      <c r="F1020" s="80"/>
      <c r="G1020" s="80"/>
      <c r="H1020" s="80"/>
      <c r="I1020" s="80"/>
      <c r="J1020" s="80"/>
      <c r="K1020" s="80"/>
    </row>
    <row r="1021" spans="1:11" s="17" customFormat="1" ht="12.75" customHeight="1" x14ac:dyDescent="0.3">
      <c r="A1021" s="27" t="s">
        <v>44</v>
      </c>
      <c r="C1021" s="27"/>
      <c r="H1021" s="28"/>
      <c r="J1021" s="28"/>
    </row>
    <row r="1022" spans="1:11" s="17" customFormat="1" ht="12.75" customHeight="1" x14ac:dyDescent="0.3">
      <c r="A1022" s="27" t="s">
        <v>45</v>
      </c>
      <c r="F1022" s="28"/>
      <c r="H1022" s="28"/>
    </row>
    <row r="1023" spans="1:11" s="17" customFormat="1" ht="12.75" customHeight="1" x14ac:dyDescent="0.3">
      <c r="A1023" s="27" t="s">
        <v>46</v>
      </c>
      <c r="C1023" s="27"/>
      <c r="G1023" s="27"/>
      <c r="H1023" s="28"/>
      <c r="J1023" s="28"/>
    </row>
    <row r="1024" spans="1:11" s="17" customFormat="1" ht="12.75" customHeight="1" x14ac:dyDescent="0.3">
      <c r="A1024" s="27" t="s">
        <v>47</v>
      </c>
      <c r="B1024" s="12"/>
      <c r="C1024" s="12"/>
      <c r="D1024" s="12"/>
      <c r="E1024" s="12"/>
      <c r="F1024" s="12"/>
      <c r="G1024" s="12"/>
      <c r="H1024" s="19"/>
      <c r="I1024" s="12"/>
      <c r="J1024" s="19"/>
      <c r="K1024" s="12"/>
    </row>
    <row r="1025" spans="1:11" s="17" customFormat="1" ht="12.75" customHeight="1" x14ac:dyDescent="0.3">
      <c r="A1025" s="12"/>
      <c r="B1025" s="12"/>
      <c r="C1025" s="12"/>
      <c r="D1025" s="12"/>
      <c r="E1025" s="12"/>
      <c r="F1025" s="12"/>
      <c r="G1025" s="12"/>
      <c r="H1025" s="19"/>
      <c r="I1025" s="12"/>
      <c r="J1025" s="19"/>
      <c r="K1025" s="12"/>
    </row>
    <row r="1026" spans="1:11" s="17" customFormat="1" ht="12.75" customHeight="1" x14ac:dyDescent="0.3">
      <c r="A1026" s="17" t="s">
        <v>35</v>
      </c>
      <c r="B1026" s="12"/>
      <c r="C1026" s="12"/>
      <c r="D1026" s="12"/>
      <c r="E1026" s="12"/>
      <c r="F1026" s="12"/>
      <c r="G1026" s="12"/>
      <c r="H1026" s="19"/>
      <c r="I1026" s="12"/>
      <c r="J1026" s="19"/>
      <c r="K1026" s="12"/>
    </row>
    <row r="1027" spans="1:11" s="17" customFormat="1" ht="13.5" x14ac:dyDescent="0.3"/>
    <row r="1028" spans="1:11" s="17" customFormat="1" ht="13.5" x14ac:dyDescent="0.3"/>
    <row r="1029" spans="1:11" s="17" customFormat="1" ht="13.5" x14ac:dyDescent="0.3"/>
    <row r="1030" spans="1:11" s="17" customFormat="1" ht="13.5" x14ac:dyDescent="0.3"/>
    <row r="1031" spans="1:11" s="17" customFormat="1" ht="13.5" x14ac:dyDescent="0.3"/>
    <row r="1032" spans="1:11" s="17" customFormat="1" ht="13.5" x14ac:dyDescent="0.3"/>
    <row r="1033" spans="1:11" s="17" customFormat="1" ht="13.5" x14ac:dyDescent="0.3"/>
    <row r="1034" spans="1:11" s="17" customFormat="1" ht="13.5" x14ac:dyDescent="0.3"/>
    <row r="1035" spans="1:11" s="17" customFormat="1" ht="13.5" x14ac:dyDescent="0.3"/>
    <row r="1036" spans="1:11" s="17" customFormat="1" ht="13.5" x14ac:dyDescent="0.3"/>
    <row r="1037" spans="1:11" s="17" customFormat="1" ht="13.5" x14ac:dyDescent="0.3"/>
    <row r="1038" spans="1:11" s="17" customFormat="1" ht="13.5" x14ac:dyDescent="0.3"/>
    <row r="1039" spans="1:11" s="17" customFormat="1" ht="13.5" x14ac:dyDescent="0.3"/>
    <row r="1040" spans="1:11" s="17" customFormat="1" ht="13.5" x14ac:dyDescent="0.3"/>
    <row r="1041" s="17" customFormat="1" ht="13.5" x14ac:dyDescent="0.3"/>
    <row r="1042" s="17" customFormat="1" ht="13.5" x14ac:dyDescent="0.3"/>
    <row r="1043" s="17" customFormat="1" ht="13.5" x14ac:dyDescent="0.3"/>
    <row r="1044" s="17" customFormat="1" ht="13.5" x14ac:dyDescent="0.3"/>
    <row r="1045" s="17" customFormat="1" ht="13.5" x14ac:dyDescent="0.3"/>
    <row r="1046" s="17" customFormat="1" ht="13.5" x14ac:dyDescent="0.3"/>
    <row r="1047" s="17" customFormat="1" ht="13.5" x14ac:dyDescent="0.3"/>
    <row r="1048" s="17" customFormat="1" ht="13.5" x14ac:dyDescent="0.3"/>
    <row r="1049" s="17" customFormat="1" ht="13.5" x14ac:dyDescent="0.3"/>
    <row r="1050" s="17" customFormat="1" ht="13.5" x14ac:dyDescent="0.3"/>
    <row r="1051" s="17" customFormat="1" ht="13.5" x14ac:dyDescent="0.3"/>
    <row r="1052" s="17" customFormat="1" ht="13.5" x14ac:dyDescent="0.3"/>
    <row r="1053" s="17" customFormat="1" ht="13.5" x14ac:dyDescent="0.3"/>
    <row r="1054" s="17" customFormat="1" ht="13.5" x14ac:dyDescent="0.3"/>
    <row r="1055" s="17" customFormat="1" ht="13.5" x14ac:dyDescent="0.3"/>
    <row r="1056" s="17" customFormat="1" ht="13.5" x14ac:dyDescent="0.3"/>
    <row r="1057" spans="1:11" s="17" customFormat="1" ht="13.5" x14ac:dyDescent="0.3"/>
    <row r="1058" spans="1:11" s="17" customFormat="1" ht="13.5" x14ac:dyDescent="0.3"/>
    <row r="1059" spans="1:11" s="17" customFormat="1" ht="13.5" x14ac:dyDescent="0.3"/>
    <row r="1060" spans="1:11" s="17" customFormat="1" ht="13.5" x14ac:dyDescent="0.3"/>
    <row r="1061" spans="1:11" ht="13.5" customHeight="1" x14ac:dyDescent="0.3"/>
    <row r="1062" spans="1:11" ht="18" x14ac:dyDescent="0.35">
      <c r="A1062" s="82" t="s">
        <v>38</v>
      </c>
      <c r="B1062" s="82"/>
      <c r="C1062" s="82"/>
      <c r="D1062" s="82"/>
      <c r="E1062" s="82"/>
      <c r="F1062" s="82"/>
      <c r="G1062" s="82"/>
      <c r="H1062" s="82"/>
      <c r="I1062" s="82"/>
      <c r="J1062" s="82"/>
      <c r="K1062" s="82"/>
    </row>
    <row r="1063" spans="1:11" ht="3" customHeight="1" x14ac:dyDescent="0.3"/>
    <row r="1064" spans="1:11" s="17" customFormat="1" ht="24" customHeight="1" x14ac:dyDescent="0.3">
      <c r="A1064" s="20" t="s">
        <v>0</v>
      </c>
      <c r="B1064" s="20" t="s">
        <v>30</v>
      </c>
      <c r="C1064" s="20" t="s">
        <v>19</v>
      </c>
      <c r="D1064" s="20" t="s">
        <v>41</v>
      </c>
      <c r="E1064" s="20" t="s">
        <v>19</v>
      </c>
      <c r="F1064" s="20" t="s">
        <v>56</v>
      </c>
      <c r="G1064" s="20" t="s">
        <v>19</v>
      </c>
      <c r="H1064" s="21" t="s">
        <v>42</v>
      </c>
      <c r="I1064" s="20" t="s">
        <v>19</v>
      </c>
      <c r="J1064" s="21" t="s">
        <v>43</v>
      </c>
      <c r="K1064" s="20" t="s">
        <v>19</v>
      </c>
    </row>
    <row r="1065" spans="1:11" ht="12.75" customHeight="1" x14ac:dyDescent="0.35">
      <c r="A1065" s="41">
        <v>38718</v>
      </c>
      <c r="B1065" s="55">
        <f>SUM(D1065,F1065)</f>
        <v>67925</v>
      </c>
      <c r="C1065" s="56">
        <f t="shared" ref="C1065:C1076" si="99">IF(B1065&lt;&gt;0,B1065/B1124-100%,"")</f>
        <v>-1.4007838583248611E-2</v>
      </c>
      <c r="D1065" s="57">
        <v>47833</v>
      </c>
      <c r="E1065" s="56">
        <f t="shared" ref="E1065:E1076" si="100">IF(D1065&lt;&gt;"",D1065/D1124-100%,"")</f>
        <v>-4.5363828683191665E-2</v>
      </c>
      <c r="F1065" s="57">
        <v>20092</v>
      </c>
      <c r="G1065" s="56">
        <f t="shared" ref="G1065:G1076" si="101">IF(F1065&lt;&gt;"",F1065/F1124-100%,"")</f>
        <v>6.9633730834752994E-2</v>
      </c>
      <c r="H1065" s="58">
        <v>1334</v>
      </c>
      <c r="I1065" s="56">
        <f t="shared" ref="I1065:I1076" si="102">IF(H1065&lt;&gt;"",H1065/H1124-100%,"")</f>
        <v>-2.3426061493411421E-2</v>
      </c>
      <c r="J1065" s="58">
        <v>699</v>
      </c>
      <c r="K1065" s="56">
        <f t="shared" ref="K1065:K1076" si="103">IF(J1065&lt;&gt;"",J1065/J1124-100%,"")</f>
        <v>7.2085889570552064E-2</v>
      </c>
    </row>
    <row r="1066" spans="1:11" ht="12.75" customHeight="1" x14ac:dyDescent="0.35">
      <c r="A1066" s="41">
        <v>38749</v>
      </c>
      <c r="B1066" s="55">
        <f t="shared" ref="B1066:B1076" si="104">SUM(D1066,F1066)</f>
        <v>67916</v>
      </c>
      <c r="C1066" s="56">
        <f t="shared" si="99"/>
        <v>7.4144366419940599E-2</v>
      </c>
      <c r="D1066" s="57">
        <v>47691</v>
      </c>
      <c r="E1066" s="56">
        <f t="shared" si="100"/>
        <v>7.378304138334757E-2</v>
      </c>
      <c r="F1066" s="57">
        <v>20225</v>
      </c>
      <c r="G1066" s="56">
        <f t="shared" si="101"/>
        <v>7.4997342404592215E-2</v>
      </c>
      <c r="H1066" s="58">
        <v>1031</v>
      </c>
      <c r="I1066" s="56">
        <f t="shared" si="102"/>
        <v>2.3833167825223489E-2</v>
      </c>
      <c r="J1066" s="58">
        <v>720</v>
      </c>
      <c r="K1066" s="56">
        <f t="shared" si="103"/>
        <v>9.4224924012157985E-2</v>
      </c>
    </row>
    <row r="1067" spans="1:11" ht="12.75" customHeight="1" x14ac:dyDescent="0.35">
      <c r="A1067" s="41">
        <v>38777</v>
      </c>
      <c r="B1067" s="55">
        <f t="shared" si="104"/>
        <v>81582</v>
      </c>
      <c r="C1067" s="56">
        <f t="shared" si="99"/>
        <v>6.1602123672704456E-2</v>
      </c>
      <c r="D1067" s="57">
        <v>60999</v>
      </c>
      <c r="E1067" s="56">
        <f t="shared" si="100"/>
        <v>5.7101760709829419E-2</v>
      </c>
      <c r="F1067" s="57">
        <v>20583</v>
      </c>
      <c r="G1067" s="56">
        <f t="shared" si="101"/>
        <v>7.5167154199749175E-2</v>
      </c>
      <c r="H1067" s="58">
        <v>1315</v>
      </c>
      <c r="I1067" s="56">
        <f t="shared" si="102"/>
        <v>6.7370129870129913E-2</v>
      </c>
      <c r="J1067" s="58">
        <v>713</v>
      </c>
      <c r="K1067" s="56">
        <f t="shared" si="103"/>
        <v>9.3558282208588972E-2</v>
      </c>
    </row>
    <row r="1068" spans="1:11" ht="12.75" customHeight="1" x14ac:dyDescent="0.35">
      <c r="A1068" s="41">
        <v>38808</v>
      </c>
      <c r="B1068" s="55">
        <f t="shared" si="104"/>
        <v>97080</v>
      </c>
      <c r="C1068" s="56">
        <f t="shared" si="99"/>
        <v>7.356128632724368E-2</v>
      </c>
      <c r="D1068" s="57">
        <v>75980</v>
      </c>
      <c r="E1068" s="56">
        <f t="shared" si="100"/>
        <v>6.9463016398057631E-2</v>
      </c>
      <c r="F1068" s="57">
        <v>21100</v>
      </c>
      <c r="G1068" s="56">
        <f t="shared" si="101"/>
        <v>8.8582778723623745E-2</v>
      </c>
      <c r="H1068" s="58">
        <v>1553</v>
      </c>
      <c r="I1068" s="56">
        <f t="shared" si="102"/>
        <v>1.3046314416177429E-2</v>
      </c>
      <c r="J1068" s="58">
        <v>771</v>
      </c>
      <c r="K1068" s="56">
        <f t="shared" si="103"/>
        <v>8.1346423562412395E-2</v>
      </c>
    </row>
    <row r="1069" spans="1:11" ht="12.75" customHeight="1" x14ac:dyDescent="0.35">
      <c r="A1069" s="41">
        <v>38838</v>
      </c>
      <c r="B1069" s="55">
        <f t="shared" si="104"/>
        <v>101518</v>
      </c>
      <c r="C1069" s="56">
        <f t="shared" si="99"/>
        <v>7.9209499611978762E-2</v>
      </c>
      <c r="D1069" s="57">
        <v>80218</v>
      </c>
      <c r="E1069" s="56">
        <f t="shared" si="100"/>
        <v>7.6795038726391596E-2</v>
      </c>
      <c r="F1069" s="57">
        <v>21300</v>
      </c>
      <c r="G1069" s="56">
        <f t="shared" si="101"/>
        <v>8.8400613183444054E-2</v>
      </c>
      <c r="H1069" s="58">
        <v>1996</v>
      </c>
      <c r="I1069" s="56">
        <f t="shared" si="102"/>
        <v>0.13280363223609526</v>
      </c>
      <c r="J1069" s="58">
        <v>786</v>
      </c>
      <c r="K1069" s="56">
        <f t="shared" si="103"/>
        <v>8.7136929460580825E-2</v>
      </c>
    </row>
    <row r="1070" spans="1:11" ht="12.75" customHeight="1" x14ac:dyDescent="0.35">
      <c r="A1070" s="41">
        <v>38869</v>
      </c>
      <c r="B1070" s="55">
        <f t="shared" si="104"/>
        <v>102657</v>
      </c>
      <c r="C1070" s="56">
        <f t="shared" si="99"/>
        <v>7.8590415751704779E-2</v>
      </c>
      <c r="D1070" s="57">
        <v>81218</v>
      </c>
      <c r="E1070" s="56">
        <f t="shared" si="100"/>
        <v>7.4397438950181138E-2</v>
      </c>
      <c r="F1070" s="57">
        <v>21439</v>
      </c>
      <c r="G1070" s="56">
        <f t="shared" si="101"/>
        <v>9.4776081295000703E-2</v>
      </c>
      <c r="H1070" s="58">
        <v>2034</v>
      </c>
      <c r="I1070" s="56">
        <f t="shared" si="102"/>
        <v>6.1032863849765251E-2</v>
      </c>
      <c r="J1070" s="58">
        <v>1219</v>
      </c>
      <c r="K1070" s="56">
        <f t="shared" si="103"/>
        <v>9.2293906810035908E-2</v>
      </c>
    </row>
    <row r="1071" spans="1:11" ht="12.75" customHeight="1" x14ac:dyDescent="0.35">
      <c r="A1071" s="41">
        <v>38899</v>
      </c>
      <c r="B1071" s="55">
        <f t="shared" si="104"/>
        <v>106519</v>
      </c>
      <c r="C1071" s="56">
        <f t="shared" si="99"/>
        <v>9.5705395257933423E-2</v>
      </c>
      <c r="D1071" s="57">
        <v>84278</v>
      </c>
      <c r="E1071" s="56">
        <f t="shared" si="100"/>
        <v>9.4221056594954611E-2</v>
      </c>
      <c r="F1071" s="57">
        <v>22241</v>
      </c>
      <c r="G1071" s="56">
        <f t="shared" si="101"/>
        <v>0.101366742596811</v>
      </c>
      <c r="H1071" s="58">
        <v>2107</v>
      </c>
      <c r="I1071" s="56">
        <f t="shared" si="102"/>
        <v>0.12854847348687737</v>
      </c>
      <c r="J1071" s="58">
        <v>887</v>
      </c>
      <c r="K1071" s="56">
        <f t="shared" si="103"/>
        <v>8.9680589680589673E-2</v>
      </c>
    </row>
    <row r="1072" spans="1:11" ht="12.75" customHeight="1" x14ac:dyDescent="0.35">
      <c r="A1072" s="41">
        <v>38930</v>
      </c>
      <c r="B1072" s="55">
        <f t="shared" si="104"/>
        <v>106668</v>
      </c>
      <c r="C1072" s="56">
        <f t="shared" si="99"/>
        <v>9.3279489991493048E-2</v>
      </c>
      <c r="D1072" s="57">
        <v>84432</v>
      </c>
      <c r="E1072" s="56">
        <f t="shared" si="100"/>
        <v>9.1332109712276788E-2</v>
      </c>
      <c r="F1072" s="57">
        <v>22236</v>
      </c>
      <c r="G1072" s="56">
        <f t="shared" si="101"/>
        <v>0.10073758724815596</v>
      </c>
      <c r="H1072" s="58">
        <v>2343</v>
      </c>
      <c r="I1072" s="56">
        <f t="shared" si="102"/>
        <v>0.1057102406795658</v>
      </c>
      <c r="J1072" s="58">
        <v>792</v>
      </c>
      <c r="K1072" s="56">
        <f t="shared" si="103"/>
        <v>0.10460251046025104</v>
      </c>
    </row>
    <row r="1073" spans="1:11" ht="12.75" customHeight="1" x14ac:dyDescent="0.35">
      <c r="A1073" s="41">
        <v>38961</v>
      </c>
      <c r="B1073" s="55">
        <f t="shared" si="104"/>
        <v>105673</v>
      </c>
      <c r="C1073" s="56">
        <f t="shared" si="99"/>
        <v>9.4127270091735493E-2</v>
      </c>
      <c r="D1073" s="57">
        <v>83979</v>
      </c>
      <c r="E1073" s="56">
        <f t="shared" si="100"/>
        <v>9.2480811760114578E-2</v>
      </c>
      <c r="F1073" s="57">
        <v>21694</v>
      </c>
      <c r="G1073" s="56">
        <f t="shared" si="101"/>
        <v>0.10054788961038952</v>
      </c>
      <c r="H1073" s="58">
        <v>2046</v>
      </c>
      <c r="I1073" s="56">
        <f t="shared" si="102"/>
        <v>8.3112758073054627E-2</v>
      </c>
      <c r="J1073" s="58">
        <v>776</v>
      </c>
      <c r="K1073" s="56">
        <f t="shared" si="103"/>
        <v>9.1420534458509062E-2</v>
      </c>
    </row>
    <row r="1074" spans="1:11" ht="12.75" customHeight="1" x14ac:dyDescent="0.35">
      <c r="A1074" s="41">
        <v>38991</v>
      </c>
      <c r="B1074" s="55">
        <f t="shared" si="104"/>
        <v>105139</v>
      </c>
      <c r="C1074" s="56">
        <f t="shared" si="99"/>
        <v>8.6595700702769784E-2</v>
      </c>
      <c r="D1074" s="57">
        <v>83507</v>
      </c>
      <c r="E1074" s="56">
        <f t="shared" si="100"/>
        <v>8.4126345307489636E-2</v>
      </c>
      <c r="F1074" s="57">
        <v>21632</v>
      </c>
      <c r="G1074" s="56">
        <f t="shared" si="101"/>
        <v>9.6234733694825936E-2</v>
      </c>
      <c r="H1074" s="58">
        <v>2331</v>
      </c>
      <c r="I1074" s="56">
        <f t="shared" si="102"/>
        <v>0.13320369470102089</v>
      </c>
      <c r="J1074" s="58">
        <v>811</v>
      </c>
      <c r="K1074" s="56">
        <f t="shared" si="103"/>
        <v>9.8915989159891637E-2</v>
      </c>
    </row>
    <row r="1075" spans="1:11" ht="12.75" customHeight="1" x14ac:dyDescent="0.35">
      <c r="A1075" s="41">
        <v>39022</v>
      </c>
      <c r="B1075" s="55">
        <f t="shared" si="104"/>
        <v>103182</v>
      </c>
      <c r="C1075" s="56">
        <f t="shared" si="99"/>
        <v>8.578343680942857E-2</v>
      </c>
      <c r="D1075" s="57">
        <v>81606</v>
      </c>
      <c r="E1075" s="56">
        <f t="shared" si="100"/>
        <v>8.3788198733017349E-2</v>
      </c>
      <c r="F1075" s="57">
        <v>21576</v>
      </c>
      <c r="G1075" s="56">
        <f t="shared" si="101"/>
        <v>9.3396847919728465E-2</v>
      </c>
      <c r="H1075" s="58">
        <v>2948</v>
      </c>
      <c r="I1075" s="56">
        <f t="shared" si="102"/>
        <v>9.1043671354552158E-2</v>
      </c>
      <c r="J1075" s="58">
        <v>1272</v>
      </c>
      <c r="K1075" s="56">
        <f t="shared" si="103"/>
        <v>9.3723129836629449E-2</v>
      </c>
    </row>
    <row r="1076" spans="1:11" ht="12.75" customHeight="1" x14ac:dyDescent="0.35">
      <c r="A1076" s="41">
        <v>39052</v>
      </c>
      <c r="B1076" s="55">
        <f t="shared" si="104"/>
        <v>90068</v>
      </c>
      <c r="C1076" s="56">
        <f t="shared" si="99"/>
        <v>0.10637775157232698</v>
      </c>
      <c r="D1076" s="57">
        <v>68866</v>
      </c>
      <c r="E1076" s="56">
        <f t="shared" si="100"/>
        <v>0.10825729413090013</v>
      </c>
      <c r="F1076" s="57">
        <v>21202</v>
      </c>
      <c r="G1076" s="56">
        <f t="shared" si="101"/>
        <v>0.10031657065753286</v>
      </c>
      <c r="H1076" s="58">
        <v>1987</v>
      </c>
      <c r="I1076" s="56">
        <f t="shared" si="102"/>
        <v>6.5987124463519287E-2</v>
      </c>
      <c r="J1076" s="58">
        <v>837</v>
      </c>
      <c r="K1076" s="56">
        <f t="shared" si="103"/>
        <v>6.2182741116751261E-2</v>
      </c>
    </row>
    <row r="1077" spans="1:11" ht="12.75" customHeight="1" x14ac:dyDescent="0.3">
      <c r="A1077" s="23"/>
      <c r="B1077" s="24"/>
      <c r="C1077" s="25"/>
      <c r="D1077" s="26"/>
      <c r="F1077" s="26"/>
      <c r="G1077" s="25"/>
      <c r="I1077" s="25"/>
      <c r="K1077" s="25"/>
    </row>
    <row r="1078" spans="1:11" ht="12.75" customHeight="1" x14ac:dyDescent="0.3">
      <c r="A1078" s="80" t="s">
        <v>33</v>
      </c>
      <c r="B1078" s="80"/>
      <c r="C1078" s="80"/>
      <c r="D1078" s="80"/>
      <c r="E1078" s="80"/>
      <c r="F1078" s="80"/>
      <c r="G1078" s="80"/>
      <c r="H1078" s="80"/>
      <c r="I1078" s="80"/>
      <c r="J1078" s="80"/>
      <c r="K1078" s="80"/>
    </row>
    <row r="1079" spans="1:11" ht="12.75" customHeight="1" x14ac:dyDescent="0.3">
      <c r="A1079" s="80" t="s">
        <v>34</v>
      </c>
      <c r="B1079" s="80"/>
      <c r="C1079" s="80"/>
      <c r="D1079" s="80"/>
      <c r="E1079" s="80"/>
      <c r="F1079" s="80"/>
      <c r="G1079" s="80"/>
      <c r="H1079" s="80"/>
      <c r="I1079" s="80"/>
      <c r="J1079" s="80"/>
      <c r="K1079" s="80"/>
    </row>
    <row r="1080" spans="1:11" s="17" customFormat="1" ht="12.75" customHeight="1" x14ac:dyDescent="0.3">
      <c r="A1080" s="27" t="s">
        <v>44</v>
      </c>
      <c r="C1080" s="27"/>
      <c r="H1080" s="28"/>
      <c r="J1080" s="28"/>
    </row>
    <row r="1081" spans="1:11" s="17" customFormat="1" ht="12.75" customHeight="1" x14ac:dyDescent="0.3">
      <c r="A1081" s="27" t="s">
        <v>45</v>
      </c>
      <c r="F1081" s="28"/>
      <c r="H1081" s="28"/>
    </row>
    <row r="1082" spans="1:11" s="17" customFormat="1" ht="12.75" customHeight="1" x14ac:dyDescent="0.3">
      <c r="A1082" s="27" t="s">
        <v>46</v>
      </c>
      <c r="C1082" s="27"/>
      <c r="G1082" s="27"/>
      <c r="H1082" s="28"/>
      <c r="J1082" s="28"/>
    </row>
    <row r="1083" spans="1:11" s="17" customFormat="1" ht="12.75" customHeight="1" x14ac:dyDescent="0.3">
      <c r="A1083" s="27" t="s">
        <v>47</v>
      </c>
      <c r="B1083" s="12"/>
      <c r="C1083" s="12"/>
      <c r="D1083" s="12"/>
      <c r="E1083" s="12"/>
      <c r="F1083" s="12"/>
      <c r="G1083" s="12"/>
      <c r="H1083" s="19"/>
      <c r="I1083" s="12"/>
      <c r="J1083" s="19"/>
      <c r="K1083" s="12"/>
    </row>
    <row r="1084" spans="1:11" s="17" customFormat="1" ht="12.75" customHeight="1" x14ac:dyDescent="0.3">
      <c r="A1084" s="12"/>
      <c r="B1084" s="12"/>
      <c r="C1084" s="12"/>
      <c r="D1084" s="12"/>
      <c r="E1084" s="12"/>
      <c r="F1084" s="12"/>
      <c r="G1084" s="12"/>
      <c r="H1084" s="19"/>
      <c r="I1084" s="12"/>
      <c r="J1084" s="19"/>
      <c r="K1084" s="12"/>
    </row>
    <row r="1085" spans="1:11" s="17" customFormat="1" ht="12.75" customHeight="1" x14ac:dyDescent="0.3">
      <c r="A1085" s="17" t="s">
        <v>35</v>
      </c>
      <c r="B1085" s="12"/>
      <c r="C1085" s="12"/>
      <c r="D1085" s="12"/>
      <c r="E1085" s="12"/>
      <c r="F1085" s="12"/>
      <c r="G1085" s="12"/>
      <c r="H1085" s="19"/>
      <c r="I1085" s="12"/>
      <c r="J1085" s="19"/>
      <c r="K1085" s="12"/>
    </row>
    <row r="1086" spans="1:11" s="17" customFormat="1" ht="13.5" x14ac:dyDescent="0.3"/>
    <row r="1087" spans="1:11" s="17" customFormat="1" ht="13.5" x14ac:dyDescent="0.3"/>
    <row r="1088" spans="1:11" s="17" customFormat="1" ht="13.5" x14ac:dyDescent="0.3"/>
    <row r="1089" s="17" customFormat="1" ht="13.5" x14ac:dyDescent="0.3"/>
    <row r="1090" s="17" customFormat="1" ht="13.5" x14ac:dyDescent="0.3"/>
    <row r="1091" s="17" customFormat="1" ht="13.5" x14ac:dyDescent="0.3"/>
    <row r="1092" s="17" customFormat="1" ht="13.5" x14ac:dyDescent="0.3"/>
    <row r="1093" s="17" customFormat="1" ht="13.5" x14ac:dyDescent="0.3"/>
    <row r="1094" s="17" customFormat="1" ht="13.5" x14ac:dyDescent="0.3"/>
    <row r="1095" s="17" customFormat="1" ht="13.5" x14ac:dyDescent="0.3"/>
    <row r="1096" s="17" customFormat="1" ht="13.5" x14ac:dyDescent="0.3"/>
    <row r="1097" s="17" customFormat="1" ht="13.5" x14ac:dyDescent="0.3"/>
    <row r="1098" s="17" customFormat="1" ht="13.5" x14ac:dyDescent="0.3"/>
    <row r="1099" s="17" customFormat="1" ht="13.5" x14ac:dyDescent="0.3"/>
    <row r="1100" s="17" customFormat="1" ht="13.5" x14ac:dyDescent="0.3"/>
    <row r="1101" s="17" customFormat="1" ht="13.5" x14ac:dyDescent="0.3"/>
    <row r="1102" s="17" customFormat="1" ht="13.5" x14ac:dyDescent="0.3"/>
    <row r="1103" s="17" customFormat="1" ht="13.5" x14ac:dyDescent="0.3"/>
    <row r="1104" s="17" customFormat="1" ht="13.5" x14ac:dyDescent="0.3"/>
    <row r="1105" spans="1:11" s="17" customFormat="1" ht="13.5" x14ac:dyDescent="0.3"/>
    <row r="1106" spans="1:11" s="17" customFormat="1" ht="13.5" x14ac:dyDescent="0.3"/>
    <row r="1107" spans="1:11" s="17" customFormat="1" ht="13.5" x14ac:dyDescent="0.3"/>
    <row r="1108" spans="1:11" s="17" customFormat="1" ht="13.5" x14ac:dyDescent="0.3"/>
    <row r="1109" spans="1:11" s="17" customFormat="1" ht="13.5" x14ac:dyDescent="0.3"/>
    <row r="1110" spans="1:11" s="17" customFormat="1" ht="13.5" x14ac:dyDescent="0.3"/>
    <row r="1111" spans="1:11" s="17" customFormat="1" ht="13.5" x14ac:dyDescent="0.3"/>
    <row r="1112" spans="1:11" s="17" customFormat="1" ht="13.5" x14ac:dyDescent="0.3"/>
    <row r="1113" spans="1:11" s="17" customFormat="1" ht="13.5" x14ac:dyDescent="0.3"/>
    <row r="1114" spans="1:11" s="17" customFormat="1" ht="13.5" x14ac:dyDescent="0.3"/>
    <row r="1115" spans="1:11" s="17" customFormat="1" ht="13.5" x14ac:dyDescent="0.3"/>
    <row r="1116" spans="1:11" s="17" customFormat="1" ht="13.5" x14ac:dyDescent="0.3"/>
    <row r="1117" spans="1:11" s="17" customFormat="1" ht="13.5" x14ac:dyDescent="0.3"/>
    <row r="1118" spans="1:11" s="17" customFormat="1" ht="13.5" x14ac:dyDescent="0.3"/>
    <row r="1119" spans="1:11" s="17" customFormat="1" ht="13.5" x14ac:dyDescent="0.3"/>
    <row r="1120" spans="1:11" ht="13.5" customHeight="1" x14ac:dyDescent="0.3">
      <c r="A1120" s="23"/>
      <c r="B1120" s="24"/>
      <c r="C1120" s="25"/>
      <c r="D1120" s="26"/>
      <c r="F1120" s="26"/>
      <c r="G1120" s="25"/>
      <c r="I1120" s="25"/>
      <c r="K1120" s="25"/>
    </row>
    <row r="1121" spans="1:11" ht="18" x14ac:dyDescent="0.35">
      <c r="A1121" s="82" t="s">
        <v>29</v>
      </c>
      <c r="B1121" s="82"/>
      <c r="C1121" s="82"/>
      <c r="D1121" s="82"/>
      <c r="E1121" s="82"/>
      <c r="F1121" s="82"/>
      <c r="G1121" s="82"/>
      <c r="H1121" s="82"/>
      <c r="I1121" s="82"/>
      <c r="J1121" s="82"/>
      <c r="K1121" s="82"/>
    </row>
    <row r="1122" spans="1:11" ht="3" customHeight="1" x14ac:dyDescent="0.3"/>
    <row r="1123" spans="1:11" s="17" customFormat="1" ht="24" customHeight="1" x14ac:dyDescent="0.3">
      <c r="A1123" s="20" t="s">
        <v>0</v>
      </c>
      <c r="B1123" s="20" t="s">
        <v>30</v>
      </c>
      <c r="C1123" s="20" t="s">
        <v>19</v>
      </c>
      <c r="D1123" s="20" t="s">
        <v>41</v>
      </c>
      <c r="E1123" s="20" t="s">
        <v>19</v>
      </c>
      <c r="F1123" s="20" t="s">
        <v>56</v>
      </c>
      <c r="G1123" s="20" t="s">
        <v>19</v>
      </c>
      <c r="H1123" s="21" t="s">
        <v>42</v>
      </c>
      <c r="I1123" s="20" t="s">
        <v>19</v>
      </c>
      <c r="J1123" s="21" t="s">
        <v>43</v>
      </c>
      <c r="K1123" s="20" t="s">
        <v>19</v>
      </c>
    </row>
    <row r="1124" spans="1:11" ht="12.75" customHeight="1" x14ac:dyDescent="0.35">
      <c r="A1124" s="41">
        <v>38353</v>
      </c>
      <c r="B1124" s="55">
        <f>SUM(D1124,F1124)</f>
        <v>68890</v>
      </c>
      <c r="C1124" s="56">
        <f t="shared" ref="C1124:C1135" si="105">IF(B1124&lt;&gt;"",B1124/B1183-100%,"")</f>
        <v>-2.7869893459394612E-2</v>
      </c>
      <c r="D1124" s="57">
        <v>50106</v>
      </c>
      <c r="E1124" s="56">
        <f t="shared" ref="E1124:E1135" si="106">IF(D1124&lt;&gt;"",D1124/D1183-100%,"")</f>
        <v>-5.5176246427437459E-3</v>
      </c>
      <c r="F1124" s="57">
        <v>18784</v>
      </c>
      <c r="G1124" s="56">
        <f t="shared" ref="G1124:G1135" si="107">IF(F1124&lt;&gt;"",F1124/F1183-100%,"")</f>
        <v>-8.2857282359259821E-2</v>
      </c>
      <c r="H1124" s="58">
        <v>1366</v>
      </c>
      <c r="I1124" s="56">
        <f t="shared" ref="I1124:I1135" si="108">IF(H1124&lt;&gt;"",H1124/H1183-100%,"")</f>
        <v>-1.938262742282848E-2</v>
      </c>
      <c r="J1124" s="58">
        <v>652</v>
      </c>
      <c r="K1124" s="56">
        <f t="shared" ref="K1124:K1135" si="109">IF(J1124&lt;&gt;"",J1124/J1183-100%,"")</f>
        <v>3.8216560509554132E-2</v>
      </c>
    </row>
    <row r="1125" spans="1:11" ht="12.75" customHeight="1" x14ac:dyDescent="0.35">
      <c r="A1125" s="41">
        <v>38384</v>
      </c>
      <c r="B1125" s="55">
        <f t="shared" ref="B1125:B1135" si="110">SUM(D1125,F1125)</f>
        <v>63228</v>
      </c>
      <c r="C1125" s="56">
        <f t="shared" si="105"/>
        <v>-5.655197111223853E-2</v>
      </c>
      <c r="D1125" s="57">
        <v>44414</v>
      </c>
      <c r="E1125" s="56">
        <f t="shared" si="106"/>
        <v>-8.3302373581011335E-2</v>
      </c>
      <c r="F1125" s="57">
        <v>18814</v>
      </c>
      <c r="G1125" s="56">
        <f t="shared" si="107"/>
        <v>1.3248599741490841E-2</v>
      </c>
      <c r="H1125" s="58">
        <v>1007</v>
      </c>
      <c r="I1125" s="56">
        <f t="shared" si="108"/>
        <v>-6.3255813953488338E-2</v>
      </c>
      <c r="J1125" s="58">
        <v>658</v>
      </c>
      <c r="K1125" s="56">
        <f t="shared" si="109"/>
        <v>6.3004846526655944E-2</v>
      </c>
    </row>
    <row r="1126" spans="1:11" ht="12.75" customHeight="1" x14ac:dyDescent="0.35">
      <c r="A1126" s="41">
        <v>38412</v>
      </c>
      <c r="B1126" s="55">
        <f t="shared" si="110"/>
        <v>76848</v>
      </c>
      <c r="C1126" s="56">
        <f t="shared" si="105"/>
        <v>-3.0174535266724756E-2</v>
      </c>
      <c r="D1126" s="57">
        <v>57704</v>
      </c>
      <c r="E1126" s="56">
        <f t="shared" si="106"/>
        <v>-4.6246405077518093E-2</v>
      </c>
      <c r="F1126" s="57">
        <v>19144</v>
      </c>
      <c r="G1126" s="56">
        <f t="shared" si="107"/>
        <v>2.1721727064097696E-2</v>
      </c>
      <c r="H1126" s="58">
        <v>1232</v>
      </c>
      <c r="I1126" s="56">
        <f t="shared" si="108"/>
        <v>-3.2207384131971772E-2</v>
      </c>
      <c r="J1126" s="58">
        <v>652</v>
      </c>
      <c r="K1126" s="56">
        <f t="shared" si="109"/>
        <v>1.3996889580093264E-2</v>
      </c>
    </row>
    <row r="1127" spans="1:11" ht="12.75" customHeight="1" x14ac:dyDescent="0.35">
      <c r="A1127" s="41">
        <v>38443</v>
      </c>
      <c r="B1127" s="55">
        <f t="shared" si="110"/>
        <v>90428</v>
      </c>
      <c r="C1127" s="56">
        <f t="shared" si="105"/>
        <v>-4.0749796251018378E-3</v>
      </c>
      <c r="D1127" s="57">
        <v>71045</v>
      </c>
      <c r="E1127" s="56">
        <f t="shared" si="106"/>
        <v>-1.0625557040998213E-2</v>
      </c>
      <c r="F1127" s="57">
        <v>19383</v>
      </c>
      <c r="G1127" s="56">
        <f t="shared" si="107"/>
        <v>2.0695102685623912E-2</v>
      </c>
      <c r="H1127" s="58">
        <v>1533</v>
      </c>
      <c r="I1127" s="56">
        <f t="shared" si="108"/>
        <v>-1.5414258188824692E-2</v>
      </c>
      <c r="J1127" s="58">
        <v>713</v>
      </c>
      <c r="K1127" s="56">
        <f t="shared" si="109"/>
        <v>3.3333333333333437E-2</v>
      </c>
    </row>
    <row r="1128" spans="1:11" ht="12.75" customHeight="1" x14ac:dyDescent="0.35">
      <c r="A1128" s="41">
        <v>38473</v>
      </c>
      <c r="B1128" s="55">
        <f t="shared" si="110"/>
        <v>94067</v>
      </c>
      <c r="C1128" s="56">
        <f t="shared" si="105"/>
        <v>1.9138959478559592E-4</v>
      </c>
      <c r="D1128" s="57">
        <v>74497</v>
      </c>
      <c r="E1128" s="56">
        <f t="shared" si="106"/>
        <v>-3.9842235443545704E-3</v>
      </c>
      <c r="F1128" s="57">
        <v>19570</v>
      </c>
      <c r="G1128" s="56">
        <f t="shared" si="107"/>
        <v>1.6412174093694887E-2</v>
      </c>
      <c r="H1128" s="58">
        <v>1762</v>
      </c>
      <c r="I1128" s="56">
        <f t="shared" si="108"/>
        <v>6.4652567975830744E-2</v>
      </c>
      <c r="J1128" s="58">
        <v>723</v>
      </c>
      <c r="K1128" s="56">
        <f t="shared" si="109"/>
        <v>3.1383737517831634E-2</v>
      </c>
    </row>
    <row r="1129" spans="1:11" ht="12.75" customHeight="1" x14ac:dyDescent="0.35">
      <c r="A1129" s="41">
        <v>38504</v>
      </c>
      <c r="B1129" s="55">
        <f t="shared" si="110"/>
        <v>95177</v>
      </c>
      <c r="C1129" s="56">
        <f t="shared" si="105"/>
        <v>-4.3517830803511126E-3</v>
      </c>
      <c r="D1129" s="57">
        <v>75594</v>
      </c>
      <c r="E1129" s="56">
        <f t="shared" si="106"/>
        <v>-8.6942838034541614E-3</v>
      </c>
      <c r="F1129" s="57">
        <v>19583</v>
      </c>
      <c r="G1129" s="56">
        <f t="shared" si="107"/>
        <v>1.2774100124120835E-2</v>
      </c>
      <c r="H1129" s="58">
        <v>1917</v>
      </c>
      <c r="I1129" s="56">
        <f t="shared" si="108"/>
        <v>3.5656401944894611E-2</v>
      </c>
      <c r="J1129" s="58">
        <v>1116</v>
      </c>
      <c r="K1129" s="56">
        <f t="shared" si="109"/>
        <v>5.0847457627118731E-2</v>
      </c>
    </row>
    <row r="1130" spans="1:11" ht="12.75" customHeight="1" x14ac:dyDescent="0.35">
      <c r="A1130" s="41">
        <v>38534</v>
      </c>
      <c r="B1130" s="55">
        <f t="shared" si="110"/>
        <v>97215</v>
      </c>
      <c r="C1130" s="56">
        <f t="shared" si="105"/>
        <v>-4.3323296257604671E-3</v>
      </c>
      <c r="D1130" s="57">
        <v>77021</v>
      </c>
      <c r="E1130" s="56">
        <f t="shared" si="106"/>
        <v>-8.3558645551693456E-3</v>
      </c>
      <c r="F1130" s="57">
        <v>20194</v>
      </c>
      <c r="G1130" s="56">
        <f t="shared" si="107"/>
        <v>1.1318108974359031E-2</v>
      </c>
      <c r="H1130" s="58">
        <v>1867</v>
      </c>
      <c r="I1130" s="56">
        <f t="shared" si="108"/>
        <v>-2.709744658676394E-2</v>
      </c>
      <c r="J1130" s="58">
        <v>814</v>
      </c>
      <c r="K1130" s="56">
        <f t="shared" si="109"/>
        <v>4.8969072164948502E-2</v>
      </c>
    </row>
    <row r="1131" spans="1:11" ht="12.75" customHeight="1" x14ac:dyDescent="0.35">
      <c r="A1131" s="41">
        <v>38565</v>
      </c>
      <c r="B1131" s="55">
        <f t="shared" si="110"/>
        <v>97567</v>
      </c>
      <c r="C1131" s="56">
        <f t="shared" si="105"/>
        <v>-4.3472492933168683E-3</v>
      </c>
      <c r="D1131" s="57">
        <v>77366</v>
      </c>
      <c r="E1131" s="56">
        <f t="shared" si="106"/>
        <v>-9.6137844515278292E-3</v>
      </c>
      <c r="F1131" s="57">
        <v>20201</v>
      </c>
      <c r="G1131" s="56">
        <f t="shared" si="107"/>
        <v>1.6351378546991313E-2</v>
      </c>
      <c r="H1131" s="58">
        <v>2119</v>
      </c>
      <c r="I1131" s="56">
        <f t="shared" si="108"/>
        <v>3.9234919077979491E-2</v>
      </c>
      <c r="J1131" s="58">
        <v>717</v>
      </c>
      <c r="K1131" s="56">
        <f t="shared" si="109"/>
        <v>4.0638606676342448E-2</v>
      </c>
    </row>
    <row r="1132" spans="1:11" ht="12.75" customHeight="1" x14ac:dyDescent="0.35">
      <c r="A1132" s="41">
        <v>38596</v>
      </c>
      <c r="B1132" s="55">
        <f t="shared" si="110"/>
        <v>96582</v>
      </c>
      <c r="C1132" s="56">
        <f t="shared" si="105"/>
        <v>-1.1028169446748337E-2</v>
      </c>
      <c r="D1132" s="57">
        <v>76870</v>
      </c>
      <c r="E1132" s="56">
        <f t="shared" si="106"/>
        <v>-1.5068036798810969E-2</v>
      </c>
      <c r="F1132" s="57">
        <v>19712</v>
      </c>
      <c r="G1132" s="56">
        <f t="shared" si="107"/>
        <v>5.0476724621424385E-3</v>
      </c>
      <c r="H1132" s="58">
        <v>1889</v>
      </c>
      <c r="I1132" s="56">
        <f t="shared" si="108"/>
        <v>-1.1512297226582979E-2</v>
      </c>
      <c r="J1132" s="58">
        <v>711</v>
      </c>
      <c r="K1132" s="56">
        <f t="shared" si="109"/>
        <v>2.8943560057887119E-2</v>
      </c>
    </row>
    <row r="1133" spans="1:11" ht="12.75" customHeight="1" x14ac:dyDescent="0.35">
      <c r="A1133" s="41">
        <v>38626</v>
      </c>
      <c r="B1133" s="55">
        <f t="shared" si="110"/>
        <v>96760</v>
      </c>
      <c r="C1133" s="56">
        <f t="shared" si="105"/>
        <v>2.777432325995921E-3</v>
      </c>
      <c r="D1133" s="57">
        <v>77027</v>
      </c>
      <c r="E1133" s="56">
        <f t="shared" si="106"/>
        <v>1.1697882683234795E-3</v>
      </c>
      <c r="F1133" s="57">
        <v>19733</v>
      </c>
      <c r="G1133" s="56">
        <f t="shared" si="107"/>
        <v>9.1025313219126325E-3</v>
      </c>
      <c r="H1133" s="58">
        <v>2057</v>
      </c>
      <c r="I1133" s="56">
        <f t="shared" si="108"/>
        <v>8.2062072593371838E-2</v>
      </c>
      <c r="J1133" s="58">
        <v>738</v>
      </c>
      <c r="K1133" s="56">
        <f t="shared" si="109"/>
        <v>5.579399141630903E-2</v>
      </c>
    </row>
    <row r="1134" spans="1:11" ht="12.75" customHeight="1" x14ac:dyDescent="0.35">
      <c r="A1134" s="41">
        <v>38657</v>
      </c>
      <c r="B1134" s="55">
        <f t="shared" si="110"/>
        <v>95030</v>
      </c>
      <c r="C1134" s="56">
        <f t="shared" si="105"/>
        <v>4.9597614238428012E-3</v>
      </c>
      <c r="D1134" s="57">
        <v>75297</v>
      </c>
      <c r="E1134" s="56">
        <f t="shared" si="106"/>
        <v>2.7032785575411555E-3</v>
      </c>
      <c r="F1134" s="57">
        <v>19733</v>
      </c>
      <c r="G1134" s="56">
        <f t="shared" si="107"/>
        <v>1.3664149586479768E-2</v>
      </c>
      <c r="H1134" s="58">
        <v>2702</v>
      </c>
      <c r="I1134" s="56">
        <f t="shared" si="108"/>
        <v>1.2364181341326441E-2</v>
      </c>
      <c r="J1134" s="58">
        <v>1163</v>
      </c>
      <c r="K1134" s="56">
        <f t="shared" si="109"/>
        <v>7.8849721706864662E-2</v>
      </c>
    </row>
    <row r="1135" spans="1:11" ht="12.75" customHeight="1" x14ac:dyDescent="0.35">
      <c r="A1135" s="41">
        <v>38687</v>
      </c>
      <c r="B1135" s="55">
        <f t="shared" si="110"/>
        <v>81408</v>
      </c>
      <c r="C1135" s="56">
        <f t="shared" si="105"/>
        <v>-2.084410820172955E-2</v>
      </c>
      <c r="D1135" s="57">
        <v>62139</v>
      </c>
      <c r="E1135" s="56">
        <f t="shared" si="106"/>
        <v>-2.8622791933718972E-2</v>
      </c>
      <c r="F1135" s="57">
        <v>19269</v>
      </c>
      <c r="G1135" s="56">
        <f t="shared" si="107"/>
        <v>5.1118877471181268E-3</v>
      </c>
      <c r="H1135" s="58">
        <v>1864</v>
      </c>
      <c r="I1135" s="56">
        <f t="shared" si="108"/>
        <v>-3.319502074688796E-2</v>
      </c>
      <c r="J1135" s="58">
        <v>788</v>
      </c>
      <c r="K1135" s="56">
        <f t="shared" si="109"/>
        <v>5.9139784946236507E-2</v>
      </c>
    </row>
    <row r="1136" spans="1:11" ht="12.75" customHeight="1" x14ac:dyDescent="0.3">
      <c r="A1136" s="23"/>
      <c r="B1136" s="24"/>
      <c r="C1136" s="25"/>
      <c r="D1136" s="26"/>
      <c r="F1136" s="26"/>
      <c r="G1136" s="25"/>
      <c r="I1136" s="25"/>
      <c r="K1136" s="25"/>
    </row>
    <row r="1137" spans="1:11" ht="12.75" customHeight="1" x14ac:dyDescent="0.3">
      <c r="A1137" s="80" t="s">
        <v>33</v>
      </c>
      <c r="B1137" s="80"/>
      <c r="C1137" s="80"/>
      <c r="D1137" s="80"/>
      <c r="E1137" s="80"/>
      <c r="F1137" s="80"/>
      <c r="G1137" s="80"/>
      <c r="H1137" s="80"/>
      <c r="I1137" s="80"/>
      <c r="J1137" s="80"/>
      <c r="K1137" s="80"/>
    </row>
    <row r="1138" spans="1:11" ht="12.75" customHeight="1" x14ac:dyDescent="0.3">
      <c r="A1138" s="80" t="s">
        <v>34</v>
      </c>
      <c r="B1138" s="80"/>
      <c r="C1138" s="80"/>
      <c r="D1138" s="80"/>
      <c r="E1138" s="80"/>
      <c r="F1138" s="80"/>
      <c r="G1138" s="80"/>
      <c r="H1138" s="80"/>
      <c r="I1138" s="80"/>
      <c r="J1138" s="80"/>
      <c r="K1138" s="80"/>
    </row>
    <row r="1139" spans="1:11" s="17" customFormat="1" ht="12.75" customHeight="1" x14ac:dyDescent="0.3">
      <c r="A1139" s="27" t="s">
        <v>44</v>
      </c>
      <c r="C1139" s="27"/>
      <c r="H1139" s="28"/>
      <c r="J1139" s="28"/>
    </row>
    <row r="1140" spans="1:11" s="17" customFormat="1" ht="12.75" customHeight="1" x14ac:dyDescent="0.3">
      <c r="A1140" s="27" t="s">
        <v>45</v>
      </c>
      <c r="F1140" s="28"/>
      <c r="H1140" s="28"/>
    </row>
    <row r="1141" spans="1:11" s="17" customFormat="1" ht="12.75" customHeight="1" x14ac:dyDescent="0.3">
      <c r="A1141" s="27" t="s">
        <v>46</v>
      </c>
      <c r="C1141" s="27"/>
      <c r="G1141" s="27"/>
      <c r="H1141" s="28"/>
      <c r="J1141" s="28"/>
    </row>
    <row r="1142" spans="1:11" s="17" customFormat="1" ht="12.75" customHeight="1" x14ac:dyDescent="0.3">
      <c r="A1142" s="27" t="s">
        <v>47</v>
      </c>
      <c r="B1142" s="12"/>
      <c r="C1142" s="12"/>
      <c r="D1142" s="12"/>
      <c r="E1142" s="12"/>
      <c r="F1142" s="12"/>
      <c r="G1142" s="12"/>
      <c r="H1142" s="19"/>
      <c r="I1142" s="12"/>
      <c r="J1142" s="19"/>
      <c r="K1142" s="12"/>
    </row>
    <row r="1143" spans="1:11" s="17" customFormat="1" ht="12.75" customHeight="1" x14ac:dyDescent="0.3">
      <c r="A1143" s="12"/>
      <c r="B1143" s="12"/>
      <c r="C1143" s="12"/>
      <c r="D1143" s="12"/>
      <c r="E1143" s="12"/>
      <c r="F1143" s="12"/>
      <c r="G1143" s="12"/>
      <c r="H1143" s="19"/>
      <c r="I1143" s="12"/>
      <c r="J1143" s="19"/>
      <c r="K1143" s="12"/>
    </row>
    <row r="1144" spans="1:11" s="17" customFormat="1" ht="12.75" customHeight="1" x14ac:dyDescent="0.3">
      <c r="A1144" s="17" t="s">
        <v>35</v>
      </c>
      <c r="B1144" s="12"/>
      <c r="C1144" s="12"/>
      <c r="D1144" s="12"/>
      <c r="E1144" s="12"/>
      <c r="F1144" s="12"/>
      <c r="G1144" s="12"/>
      <c r="H1144" s="19"/>
      <c r="I1144" s="12"/>
      <c r="J1144" s="19"/>
      <c r="K1144" s="12"/>
    </row>
    <row r="1145" spans="1:11" s="17" customFormat="1" ht="13.5" x14ac:dyDescent="0.3"/>
    <row r="1146" spans="1:11" s="17" customFormat="1" ht="13.5" x14ac:dyDescent="0.3"/>
    <row r="1147" spans="1:11" s="17" customFormat="1" ht="13.5" x14ac:dyDescent="0.3"/>
    <row r="1148" spans="1:11" s="17" customFormat="1" ht="13.5" x14ac:dyDescent="0.3"/>
    <row r="1149" spans="1:11" s="17" customFormat="1" ht="13.5" x14ac:dyDescent="0.3"/>
    <row r="1150" spans="1:11" s="17" customFormat="1" ht="13.5" x14ac:dyDescent="0.3"/>
    <row r="1151" spans="1:11" s="17" customFormat="1" ht="13.5" x14ac:dyDescent="0.3"/>
    <row r="1152" spans="1:11" s="17" customFormat="1" ht="13.5" x14ac:dyDescent="0.3"/>
    <row r="1153" s="17" customFormat="1" ht="13.5" x14ac:dyDescent="0.3"/>
    <row r="1154" s="17" customFormat="1" ht="13.5" x14ac:dyDescent="0.3"/>
    <row r="1155" s="17" customFormat="1" ht="13.5" x14ac:dyDescent="0.3"/>
    <row r="1156" s="17" customFormat="1" ht="13.5" x14ac:dyDescent="0.3"/>
    <row r="1157" s="17" customFormat="1" ht="13.5" x14ac:dyDescent="0.3"/>
    <row r="1158" s="17" customFormat="1" ht="13.5" x14ac:dyDescent="0.3"/>
    <row r="1159" s="17" customFormat="1" ht="13.5" x14ac:dyDescent="0.3"/>
    <row r="1160" s="17" customFormat="1" ht="13.5" x14ac:dyDescent="0.3"/>
    <row r="1161" s="17" customFormat="1" ht="13.5" x14ac:dyDescent="0.3"/>
    <row r="1162" s="17" customFormat="1" ht="13.5" x14ac:dyDescent="0.3"/>
    <row r="1163" s="17" customFormat="1" ht="13.5" x14ac:dyDescent="0.3"/>
    <row r="1164" s="17" customFormat="1" ht="13.5" x14ac:dyDescent="0.3"/>
    <row r="1165" s="17" customFormat="1" ht="13.5" x14ac:dyDescent="0.3"/>
    <row r="1166" s="17" customFormat="1" ht="13.5" x14ac:dyDescent="0.3"/>
    <row r="1167" s="17" customFormat="1" ht="13.5" x14ac:dyDescent="0.3"/>
    <row r="1168" s="17" customFormat="1" ht="13.5" x14ac:dyDescent="0.3"/>
    <row r="1169" spans="1:11" s="17" customFormat="1" ht="13.5" x14ac:dyDescent="0.3"/>
    <row r="1170" spans="1:11" s="17" customFormat="1" ht="13.5" x14ac:dyDescent="0.3"/>
    <row r="1171" spans="1:11" s="17" customFormat="1" ht="13.5" x14ac:dyDescent="0.3"/>
    <row r="1172" spans="1:11" s="17" customFormat="1" ht="13.5" x14ac:dyDescent="0.3"/>
    <row r="1173" spans="1:11" s="17" customFormat="1" ht="13.5" x14ac:dyDescent="0.3"/>
    <row r="1174" spans="1:11" s="17" customFormat="1" ht="13.5" x14ac:dyDescent="0.3"/>
    <row r="1175" spans="1:11" s="17" customFormat="1" ht="13.5" x14ac:dyDescent="0.3"/>
    <row r="1176" spans="1:11" s="17" customFormat="1" ht="13.5" x14ac:dyDescent="0.3"/>
    <row r="1177" spans="1:11" s="17" customFormat="1" ht="13.5" x14ac:dyDescent="0.3"/>
    <row r="1178" spans="1:11" s="17" customFormat="1" ht="13.5" x14ac:dyDescent="0.3"/>
    <row r="1179" spans="1:11" ht="13.5" customHeight="1" x14ac:dyDescent="0.3">
      <c r="A1179" s="23"/>
      <c r="B1179" s="24"/>
      <c r="C1179" s="25"/>
      <c r="D1179" s="26"/>
      <c r="F1179" s="26"/>
      <c r="G1179" s="25"/>
      <c r="I1179" s="25"/>
      <c r="K1179" s="25"/>
    </row>
    <row r="1180" spans="1:11" ht="18" x14ac:dyDescent="0.35">
      <c r="A1180" s="82" t="s">
        <v>26</v>
      </c>
      <c r="B1180" s="82"/>
      <c r="C1180" s="82"/>
      <c r="D1180" s="82"/>
      <c r="E1180" s="82"/>
      <c r="F1180" s="82"/>
      <c r="G1180" s="82"/>
      <c r="H1180" s="82"/>
      <c r="I1180" s="82"/>
      <c r="J1180" s="82"/>
      <c r="K1180" s="82"/>
    </row>
    <row r="1181" spans="1:11" ht="3" customHeight="1" x14ac:dyDescent="0.3"/>
    <row r="1182" spans="1:11" s="17" customFormat="1" ht="24" customHeight="1" x14ac:dyDescent="0.3">
      <c r="A1182" s="20" t="s">
        <v>0</v>
      </c>
      <c r="B1182" s="20" t="s">
        <v>30</v>
      </c>
      <c r="C1182" s="20" t="s">
        <v>19</v>
      </c>
      <c r="D1182" s="20" t="s">
        <v>41</v>
      </c>
      <c r="E1182" s="20" t="s">
        <v>19</v>
      </c>
      <c r="F1182" s="20" t="s">
        <v>56</v>
      </c>
      <c r="G1182" s="20" t="s">
        <v>19</v>
      </c>
      <c r="H1182" s="21" t="s">
        <v>42</v>
      </c>
      <c r="I1182" s="20" t="s">
        <v>19</v>
      </c>
      <c r="J1182" s="21" t="s">
        <v>43</v>
      </c>
      <c r="K1182" s="20" t="s">
        <v>19</v>
      </c>
    </row>
    <row r="1183" spans="1:11" ht="12.75" customHeight="1" x14ac:dyDescent="0.35">
      <c r="A1183" s="41">
        <v>37987</v>
      </c>
      <c r="B1183" s="55">
        <f>SUM(D1183,F1183)</f>
        <v>70865</v>
      </c>
      <c r="C1183" s="56">
        <f t="shared" ref="C1183:C1194" si="111">IF(B1183&lt;&gt;"",B1183/B1242-100%,"")</f>
        <v>2.5720819823992658E-2</v>
      </c>
      <c r="D1183" s="57">
        <v>50384</v>
      </c>
      <c r="E1183" s="56">
        <f t="shared" ref="E1183:E1194" si="112">IF(D1183&lt;&gt;"",D1183/D1242-100%,"")</f>
        <v>-1.5956719595320412E-2</v>
      </c>
      <c r="F1183" s="57">
        <v>20481</v>
      </c>
      <c r="G1183" s="56">
        <f t="shared" ref="G1183:G1194" si="113">IF(F1183&lt;&gt;"",F1183/F1242-100%,"")</f>
        <v>0.1450215240118522</v>
      </c>
      <c r="H1183" s="58">
        <v>1393</v>
      </c>
      <c r="I1183" s="56">
        <f t="shared" ref="I1183:I1194" si="114">IF(H1183&lt;&gt;"",H1183/H1242-100%,"")</f>
        <v>1.0152284263959421E-2</v>
      </c>
      <c r="J1183" s="58">
        <v>628</v>
      </c>
      <c r="K1183" s="56">
        <f t="shared" ref="K1183:K1194" si="115">IF(J1183&lt;&gt;"",J1183/J1242-100%,"")</f>
        <v>2.2801302931596101E-2</v>
      </c>
    </row>
    <row r="1184" spans="1:11" ht="12.75" customHeight="1" x14ac:dyDescent="0.35">
      <c r="A1184" s="41">
        <v>38018</v>
      </c>
      <c r="B1184" s="55">
        <f t="shared" ref="B1184:B1194" si="116">SUM(D1184,F1184)</f>
        <v>67018</v>
      </c>
      <c r="C1184" s="56">
        <f t="shared" si="111"/>
        <v>5.3554552136931832E-3</v>
      </c>
      <c r="D1184" s="57">
        <v>48450</v>
      </c>
      <c r="E1184" s="56">
        <f t="shared" si="112"/>
        <v>-1.6278926003008287E-3</v>
      </c>
      <c r="F1184" s="57">
        <v>18568</v>
      </c>
      <c r="G1184" s="56">
        <f t="shared" si="113"/>
        <v>2.4045885726891703E-2</v>
      </c>
      <c r="H1184" s="58">
        <v>1075</v>
      </c>
      <c r="I1184" s="56">
        <f t="shared" si="114"/>
        <v>4.0658276863504428E-2</v>
      </c>
      <c r="J1184" s="58">
        <v>619</v>
      </c>
      <c r="K1184" s="56">
        <f t="shared" si="115"/>
        <v>8.1433224755700362E-3</v>
      </c>
    </row>
    <row r="1185" spans="1:11" ht="12.75" customHeight="1" x14ac:dyDescent="0.35">
      <c r="A1185" s="41">
        <v>38047</v>
      </c>
      <c r="B1185" s="55">
        <f t="shared" si="116"/>
        <v>79239</v>
      </c>
      <c r="C1185" s="56">
        <f t="shared" si="111"/>
        <v>-3.9760058167716883E-2</v>
      </c>
      <c r="D1185" s="57">
        <v>60502</v>
      </c>
      <c r="E1185" s="56">
        <f t="shared" si="112"/>
        <v>-5.7909406580402001E-2</v>
      </c>
      <c r="F1185" s="57">
        <v>18737</v>
      </c>
      <c r="G1185" s="56">
        <f t="shared" si="113"/>
        <v>2.3935734193125224E-2</v>
      </c>
      <c r="H1185" s="58">
        <v>1273</v>
      </c>
      <c r="I1185" s="56">
        <f t="shared" si="114"/>
        <v>1.4342629482071656E-2</v>
      </c>
      <c r="J1185" s="58">
        <v>643</v>
      </c>
      <c r="K1185" s="56">
        <f t="shared" si="115"/>
        <v>4.723127035830621E-2</v>
      </c>
    </row>
    <row r="1186" spans="1:11" ht="12.75" customHeight="1" x14ac:dyDescent="0.35">
      <c r="A1186" s="41">
        <v>38078</v>
      </c>
      <c r="B1186" s="55">
        <f t="shared" si="116"/>
        <v>90798</v>
      </c>
      <c r="C1186" s="56">
        <f t="shared" si="111"/>
        <v>-6.4886039106695215E-3</v>
      </c>
      <c r="D1186" s="57">
        <v>71808</v>
      </c>
      <c r="E1186" s="56">
        <f t="shared" si="112"/>
        <v>-1.4046216583597615E-2</v>
      </c>
      <c r="F1186" s="57">
        <v>18990</v>
      </c>
      <c r="G1186" s="56">
        <f t="shared" si="113"/>
        <v>2.3168103448275801E-2</v>
      </c>
      <c r="H1186" s="58">
        <v>1557</v>
      </c>
      <c r="I1186" s="56">
        <f t="shared" si="114"/>
        <v>-1.9521410579345089E-2</v>
      </c>
      <c r="J1186" s="58">
        <v>690</v>
      </c>
      <c r="K1186" s="56">
        <f t="shared" si="115"/>
        <v>3.9156626506024139E-2</v>
      </c>
    </row>
    <row r="1187" spans="1:11" ht="12.75" customHeight="1" x14ac:dyDescent="0.35">
      <c r="A1187" s="41">
        <v>38108</v>
      </c>
      <c r="B1187" s="55">
        <f t="shared" si="116"/>
        <v>94049</v>
      </c>
      <c r="C1187" s="56">
        <f t="shared" si="111"/>
        <v>-5.393458052644351E-3</v>
      </c>
      <c r="D1187" s="57">
        <v>74795</v>
      </c>
      <c r="E1187" s="56">
        <f t="shared" si="112"/>
        <v>-1.3531871117500427E-2</v>
      </c>
      <c r="F1187" s="57">
        <v>19254</v>
      </c>
      <c r="G1187" s="56">
        <f t="shared" si="113"/>
        <v>2.7537624079410739E-2</v>
      </c>
      <c r="H1187" s="58">
        <v>1655</v>
      </c>
      <c r="I1187" s="56">
        <f t="shared" si="114"/>
        <v>-1.6052318668252075E-2</v>
      </c>
      <c r="J1187" s="58">
        <v>701</v>
      </c>
      <c r="K1187" s="56">
        <f t="shared" si="115"/>
        <v>4.6268656716417889E-2</v>
      </c>
    </row>
    <row r="1188" spans="1:11" ht="12.75" customHeight="1" x14ac:dyDescent="0.35">
      <c r="A1188" s="41">
        <v>38139</v>
      </c>
      <c r="B1188" s="55">
        <f t="shared" si="116"/>
        <v>95593</v>
      </c>
      <c r="C1188" s="56">
        <f t="shared" si="111"/>
        <v>-5.8860845058704703E-3</v>
      </c>
      <c r="D1188" s="57">
        <v>76257</v>
      </c>
      <c r="E1188" s="56">
        <f t="shared" si="112"/>
        <v>-1.2163842686149562E-2</v>
      </c>
      <c r="F1188" s="57">
        <v>19336</v>
      </c>
      <c r="G1188" s="56">
        <f t="shared" si="113"/>
        <v>1.9669883457258841E-2</v>
      </c>
      <c r="H1188" s="58">
        <v>1851</v>
      </c>
      <c r="I1188" s="56">
        <f t="shared" si="114"/>
        <v>3.4656232532140896E-2</v>
      </c>
      <c r="J1188" s="58">
        <v>1062</v>
      </c>
      <c r="K1188" s="56">
        <f t="shared" si="115"/>
        <v>5.0445103857566842E-2</v>
      </c>
    </row>
    <row r="1189" spans="1:11" ht="12.75" customHeight="1" x14ac:dyDescent="0.35">
      <c r="A1189" s="41">
        <v>38169</v>
      </c>
      <c r="B1189" s="55">
        <f t="shared" si="116"/>
        <v>97638</v>
      </c>
      <c r="C1189" s="56">
        <f t="shared" si="111"/>
        <v>-5.500213897207118E-3</v>
      </c>
      <c r="D1189" s="57">
        <v>77670</v>
      </c>
      <c r="E1189" s="56">
        <f t="shared" si="112"/>
        <v>-1.3877074260756905E-2</v>
      </c>
      <c r="F1189" s="57">
        <v>19968</v>
      </c>
      <c r="G1189" s="56">
        <f t="shared" si="113"/>
        <v>2.8483131599278844E-2</v>
      </c>
      <c r="H1189" s="58">
        <v>1919</v>
      </c>
      <c r="I1189" s="56">
        <f t="shared" si="114"/>
        <v>-3.7129954841946811E-2</v>
      </c>
      <c r="J1189" s="58">
        <v>776</v>
      </c>
      <c r="K1189" s="56">
        <f t="shared" si="115"/>
        <v>5.0067658998646847E-2</v>
      </c>
    </row>
    <row r="1190" spans="1:11" ht="12.75" customHeight="1" x14ac:dyDescent="0.35">
      <c r="A1190" s="41">
        <v>38200</v>
      </c>
      <c r="B1190" s="55">
        <f t="shared" si="116"/>
        <v>97993</v>
      </c>
      <c r="C1190" s="56">
        <f t="shared" si="111"/>
        <v>1.0320438799076292E-2</v>
      </c>
      <c r="D1190" s="57">
        <v>78117</v>
      </c>
      <c r="E1190" s="56">
        <f t="shared" si="112"/>
        <v>2.0652675868437775E-3</v>
      </c>
      <c r="F1190" s="57">
        <v>19876</v>
      </c>
      <c r="G1190" s="56">
        <f t="shared" si="113"/>
        <v>4.4126917419625933E-2</v>
      </c>
      <c r="H1190" s="58">
        <v>2039</v>
      </c>
      <c r="I1190" s="56">
        <f t="shared" si="114"/>
        <v>7.1466106148187158E-2</v>
      </c>
      <c r="J1190" s="58">
        <v>689</v>
      </c>
      <c r="K1190" s="56">
        <f t="shared" si="115"/>
        <v>5.6748466257668717E-2</v>
      </c>
    </row>
    <row r="1191" spans="1:11" ht="12.75" customHeight="1" x14ac:dyDescent="0.35">
      <c r="A1191" s="41">
        <v>38231</v>
      </c>
      <c r="B1191" s="55">
        <f t="shared" si="116"/>
        <v>97659</v>
      </c>
      <c r="C1191" s="56">
        <f t="shared" si="111"/>
        <v>7.4169589436765548E-3</v>
      </c>
      <c r="D1191" s="57">
        <v>78046</v>
      </c>
      <c r="E1191" s="56">
        <f t="shared" si="112"/>
        <v>1.1544974087946969E-3</v>
      </c>
      <c r="F1191" s="57">
        <v>19613</v>
      </c>
      <c r="G1191" s="56">
        <f t="shared" si="113"/>
        <v>3.3133164770333012E-2</v>
      </c>
      <c r="H1191" s="58">
        <v>1911</v>
      </c>
      <c r="I1191" s="56">
        <f t="shared" si="114"/>
        <v>3.5772357723577342E-2</v>
      </c>
      <c r="J1191" s="58">
        <v>691</v>
      </c>
      <c r="K1191" s="56">
        <f t="shared" si="115"/>
        <v>4.2232277526395245E-2</v>
      </c>
    </row>
    <row r="1192" spans="1:11" ht="12.75" customHeight="1" x14ac:dyDescent="0.35">
      <c r="A1192" s="41">
        <v>38261</v>
      </c>
      <c r="B1192" s="55">
        <f t="shared" si="116"/>
        <v>96492</v>
      </c>
      <c r="C1192" s="56">
        <f t="shared" si="111"/>
        <v>-7.6631526624282298E-4</v>
      </c>
      <c r="D1192" s="57">
        <v>76937</v>
      </c>
      <c r="E1192" s="56">
        <f t="shared" si="112"/>
        <v>-8.4543708839714959E-3</v>
      </c>
      <c r="F1192" s="57">
        <v>19555</v>
      </c>
      <c r="G1192" s="56">
        <f t="shared" si="113"/>
        <v>3.067516997839026E-2</v>
      </c>
      <c r="H1192" s="58">
        <v>1901</v>
      </c>
      <c r="I1192" s="56">
        <f t="shared" si="114"/>
        <v>-3.9413845376452761E-2</v>
      </c>
      <c r="J1192" s="58">
        <v>699</v>
      </c>
      <c r="K1192" s="56">
        <f t="shared" si="115"/>
        <v>2.6431718061673992E-2</v>
      </c>
    </row>
    <row r="1193" spans="1:11" ht="12.75" customHeight="1" x14ac:dyDescent="0.35">
      <c r="A1193" s="41">
        <v>38292</v>
      </c>
      <c r="B1193" s="55">
        <f t="shared" si="116"/>
        <v>94561</v>
      </c>
      <c r="C1193" s="56">
        <f t="shared" si="111"/>
        <v>9.420780760436287E-4</v>
      </c>
      <c r="D1193" s="57">
        <v>75094</v>
      </c>
      <c r="E1193" s="56">
        <f t="shared" si="112"/>
        <v>-5.9041567381519222E-3</v>
      </c>
      <c r="F1193" s="57">
        <v>19467</v>
      </c>
      <c r="G1193" s="56">
        <f t="shared" si="113"/>
        <v>2.8259032326220179E-2</v>
      </c>
      <c r="H1193" s="58">
        <v>2669</v>
      </c>
      <c r="I1193" s="56">
        <f t="shared" si="114"/>
        <v>6.1232604373757438E-2</v>
      </c>
      <c r="J1193" s="58">
        <v>1078</v>
      </c>
      <c r="K1193" s="56">
        <f t="shared" si="115"/>
        <v>-1.8518518518518823E-3</v>
      </c>
    </row>
    <row r="1194" spans="1:11" ht="12.75" customHeight="1" x14ac:dyDescent="0.35">
      <c r="A1194" s="41">
        <v>38322</v>
      </c>
      <c r="B1194" s="55">
        <f t="shared" si="116"/>
        <v>83141</v>
      </c>
      <c r="C1194" s="56">
        <f t="shared" si="111"/>
        <v>-2.6691328830147132E-2</v>
      </c>
      <c r="D1194" s="57">
        <v>63970</v>
      </c>
      <c r="E1194" s="56">
        <f t="shared" si="112"/>
        <v>-4.3339115870072331E-2</v>
      </c>
      <c r="F1194" s="57">
        <v>19171</v>
      </c>
      <c r="G1194" s="56">
        <f t="shared" si="113"/>
        <v>3.3309976823155285E-2</v>
      </c>
      <c r="H1194" s="58">
        <v>1928</v>
      </c>
      <c r="I1194" s="56">
        <f t="shared" si="114"/>
        <v>2.3898035050451405E-2</v>
      </c>
      <c r="J1194" s="58">
        <v>744</v>
      </c>
      <c r="K1194" s="56">
        <f t="shared" si="115"/>
        <v>3.6211699164345301E-2</v>
      </c>
    </row>
    <row r="1195" spans="1:11" ht="12.75" customHeight="1" x14ac:dyDescent="0.3">
      <c r="A1195" s="23"/>
      <c r="B1195" s="24"/>
      <c r="C1195" s="25"/>
      <c r="D1195" s="26"/>
      <c r="F1195" s="26"/>
      <c r="G1195" s="25"/>
      <c r="I1195" s="25"/>
      <c r="K1195" s="25"/>
    </row>
    <row r="1196" spans="1:11" ht="12.75" customHeight="1" x14ac:dyDescent="0.3">
      <c r="A1196" s="80" t="s">
        <v>33</v>
      </c>
      <c r="B1196" s="80"/>
      <c r="C1196" s="80"/>
      <c r="D1196" s="80"/>
      <c r="E1196" s="80"/>
      <c r="F1196" s="80"/>
      <c r="G1196" s="80"/>
      <c r="H1196" s="80"/>
      <c r="I1196" s="80"/>
      <c r="J1196" s="80"/>
      <c r="K1196" s="80"/>
    </row>
    <row r="1197" spans="1:11" ht="12.75" customHeight="1" x14ac:dyDescent="0.3">
      <c r="A1197" s="80" t="s">
        <v>34</v>
      </c>
      <c r="B1197" s="80"/>
      <c r="C1197" s="80"/>
      <c r="D1197" s="80"/>
      <c r="E1197" s="80"/>
      <c r="F1197" s="80"/>
      <c r="G1197" s="80"/>
      <c r="H1197" s="80"/>
      <c r="I1197" s="80"/>
      <c r="J1197" s="80"/>
      <c r="K1197" s="80"/>
    </row>
    <row r="1198" spans="1:11" s="17" customFormat="1" ht="12.75" customHeight="1" x14ac:dyDescent="0.3">
      <c r="A1198" s="27" t="s">
        <v>44</v>
      </c>
      <c r="C1198" s="27"/>
      <c r="H1198" s="28"/>
      <c r="J1198" s="28"/>
    </row>
    <row r="1199" spans="1:11" s="17" customFormat="1" ht="12.75" customHeight="1" x14ac:dyDescent="0.3">
      <c r="A1199" s="27" t="s">
        <v>45</v>
      </c>
      <c r="F1199" s="28"/>
      <c r="H1199" s="28"/>
    </row>
    <row r="1200" spans="1:11" s="17" customFormat="1" ht="12.75" customHeight="1" x14ac:dyDescent="0.3">
      <c r="A1200" s="27" t="s">
        <v>46</v>
      </c>
      <c r="C1200" s="27"/>
      <c r="G1200" s="27"/>
      <c r="H1200" s="28"/>
      <c r="J1200" s="28"/>
    </row>
    <row r="1201" spans="1:11" s="17" customFormat="1" ht="12.75" customHeight="1" x14ac:dyDescent="0.3">
      <c r="A1201" s="27" t="s">
        <v>47</v>
      </c>
      <c r="B1201" s="12"/>
      <c r="C1201" s="12"/>
      <c r="D1201" s="12"/>
      <c r="E1201" s="12"/>
      <c r="F1201" s="12"/>
      <c r="G1201" s="12"/>
      <c r="H1201" s="19"/>
      <c r="I1201" s="12"/>
      <c r="J1201" s="19"/>
      <c r="K1201" s="12"/>
    </row>
    <row r="1202" spans="1:11" s="17" customFormat="1" ht="12.75" customHeight="1" x14ac:dyDescent="0.3">
      <c r="A1202" s="12"/>
      <c r="B1202" s="12"/>
      <c r="C1202" s="12"/>
      <c r="D1202" s="12"/>
      <c r="E1202" s="12"/>
      <c r="F1202" s="12"/>
      <c r="G1202" s="12"/>
      <c r="H1202" s="19"/>
      <c r="I1202" s="12"/>
      <c r="J1202" s="19"/>
      <c r="K1202" s="12"/>
    </row>
    <row r="1203" spans="1:11" s="17" customFormat="1" ht="12.75" customHeight="1" x14ac:dyDescent="0.3">
      <c r="A1203" s="17" t="s">
        <v>35</v>
      </c>
      <c r="B1203" s="12"/>
      <c r="C1203" s="12"/>
      <c r="D1203" s="12"/>
      <c r="E1203" s="12"/>
      <c r="F1203" s="12"/>
      <c r="G1203" s="12"/>
      <c r="H1203" s="19"/>
      <c r="I1203" s="12"/>
      <c r="J1203" s="19"/>
      <c r="K1203" s="12"/>
    </row>
    <row r="1204" spans="1:11" s="17" customFormat="1" ht="13.5" x14ac:dyDescent="0.3"/>
    <row r="1205" spans="1:11" s="17" customFormat="1" ht="13.5" x14ac:dyDescent="0.3"/>
    <row r="1206" spans="1:11" s="17" customFormat="1" ht="13.5" x14ac:dyDescent="0.3"/>
    <row r="1207" spans="1:11" s="17" customFormat="1" ht="13.5" x14ac:dyDescent="0.3"/>
    <row r="1208" spans="1:11" s="17" customFormat="1" ht="13.5" x14ac:dyDescent="0.3"/>
    <row r="1209" spans="1:11" s="17" customFormat="1" ht="13.5" x14ac:dyDescent="0.3"/>
    <row r="1210" spans="1:11" s="17" customFormat="1" ht="13.5" x14ac:dyDescent="0.3"/>
    <row r="1211" spans="1:11" s="17" customFormat="1" ht="13.5" x14ac:dyDescent="0.3"/>
    <row r="1212" spans="1:11" s="17" customFormat="1" ht="13.5" x14ac:dyDescent="0.3"/>
    <row r="1213" spans="1:11" s="17" customFormat="1" ht="13.5" x14ac:dyDescent="0.3"/>
    <row r="1214" spans="1:11" s="17" customFormat="1" ht="13.5" x14ac:dyDescent="0.3"/>
    <row r="1215" spans="1:11" s="17" customFormat="1" ht="13.5" x14ac:dyDescent="0.3"/>
    <row r="1216" spans="1:11" s="17" customFormat="1" ht="13.5" x14ac:dyDescent="0.3"/>
    <row r="1217" s="17" customFormat="1" ht="13.5" x14ac:dyDescent="0.3"/>
    <row r="1218" s="17" customFormat="1" ht="13.5" x14ac:dyDescent="0.3"/>
    <row r="1219" s="17" customFormat="1" ht="13.5" x14ac:dyDescent="0.3"/>
    <row r="1220" s="17" customFormat="1" ht="13.5" x14ac:dyDescent="0.3"/>
    <row r="1221" s="17" customFormat="1" ht="13.5" x14ac:dyDescent="0.3"/>
    <row r="1222" s="17" customFormat="1" ht="13.5" x14ac:dyDescent="0.3"/>
    <row r="1223" s="17" customFormat="1" ht="13.5" x14ac:dyDescent="0.3"/>
    <row r="1224" s="17" customFormat="1" ht="13.5" x14ac:dyDescent="0.3"/>
    <row r="1225" s="17" customFormat="1" ht="13.5" x14ac:dyDescent="0.3"/>
    <row r="1226" s="17" customFormat="1" ht="13.5" x14ac:dyDescent="0.3"/>
    <row r="1227" s="17" customFormat="1" ht="13.5" x14ac:dyDescent="0.3"/>
    <row r="1228" s="17" customFormat="1" ht="13.5" x14ac:dyDescent="0.3"/>
    <row r="1229" s="17" customFormat="1" ht="13.5" x14ac:dyDescent="0.3"/>
    <row r="1230" s="17" customFormat="1" ht="13.5" x14ac:dyDescent="0.3"/>
    <row r="1231" s="17" customFormat="1" ht="13.5" x14ac:dyDescent="0.3"/>
    <row r="1232" s="17" customFormat="1" ht="13.5" x14ac:dyDescent="0.3"/>
    <row r="1233" spans="1:11" s="17" customFormat="1" ht="13.5" x14ac:dyDescent="0.3"/>
    <row r="1234" spans="1:11" s="17" customFormat="1" ht="13.5" x14ac:dyDescent="0.3"/>
    <row r="1235" spans="1:11" s="17" customFormat="1" ht="13.5" x14ac:dyDescent="0.3"/>
    <row r="1236" spans="1:11" s="17" customFormat="1" ht="13.5" x14ac:dyDescent="0.3"/>
    <row r="1237" spans="1:11" s="17" customFormat="1" ht="13.5" x14ac:dyDescent="0.3"/>
    <row r="1238" spans="1:11" s="17" customFormat="1" ht="13.5" x14ac:dyDescent="0.3"/>
    <row r="1239" spans="1:11" ht="18" x14ac:dyDescent="0.35">
      <c r="A1239" s="82" t="s">
        <v>25</v>
      </c>
      <c r="B1239" s="82"/>
      <c r="C1239" s="82"/>
      <c r="D1239" s="82"/>
      <c r="E1239" s="82"/>
      <c r="F1239" s="82"/>
      <c r="G1239" s="82"/>
      <c r="H1239" s="82"/>
      <c r="I1239" s="82"/>
      <c r="J1239" s="82"/>
      <c r="K1239" s="82"/>
    </row>
    <row r="1240" spans="1:11" ht="3" customHeight="1" x14ac:dyDescent="0.3"/>
    <row r="1241" spans="1:11" s="17" customFormat="1" ht="24" customHeight="1" x14ac:dyDescent="0.3">
      <c r="A1241" s="20" t="s">
        <v>0</v>
      </c>
      <c r="B1241" s="20" t="s">
        <v>30</v>
      </c>
      <c r="C1241" s="20" t="s">
        <v>19</v>
      </c>
      <c r="D1241" s="20" t="s">
        <v>41</v>
      </c>
      <c r="E1241" s="20" t="s">
        <v>19</v>
      </c>
      <c r="F1241" s="20" t="s">
        <v>56</v>
      </c>
      <c r="G1241" s="20" t="s">
        <v>19</v>
      </c>
      <c r="H1241" s="21" t="s">
        <v>42</v>
      </c>
      <c r="I1241" s="20" t="s">
        <v>19</v>
      </c>
      <c r="J1241" s="21" t="s">
        <v>43</v>
      </c>
      <c r="K1241" s="20" t="s">
        <v>19</v>
      </c>
    </row>
    <row r="1242" spans="1:11" ht="12.75" customHeight="1" x14ac:dyDescent="0.35">
      <c r="A1242" s="41">
        <v>37622</v>
      </c>
      <c r="B1242" s="55">
        <f>SUM(D1242,F1242)</f>
        <v>69088</v>
      </c>
      <c r="C1242" s="56">
        <f>B1242/70469-100%</f>
        <v>-1.9597269721437827E-2</v>
      </c>
      <c r="D1242" s="57">
        <v>51201</v>
      </c>
      <c r="E1242" s="56">
        <v>-2.7E-2</v>
      </c>
      <c r="F1242" s="57">
        <v>17887</v>
      </c>
      <c r="G1242" s="56">
        <v>1.7000000000000001E-2</v>
      </c>
      <c r="H1242" s="58">
        <v>1379</v>
      </c>
      <c r="I1242" s="56">
        <v>7.0000000000000001E-3</v>
      </c>
      <c r="J1242" s="58">
        <v>614</v>
      </c>
      <c r="K1242" s="56">
        <v>7.4999999999999997E-2</v>
      </c>
    </row>
    <row r="1243" spans="1:11" ht="12.75" customHeight="1" x14ac:dyDescent="0.35">
      <c r="A1243" s="41">
        <v>37653</v>
      </c>
      <c r="B1243" s="55">
        <f>SUM(D1243,F1243)</f>
        <v>66661</v>
      </c>
      <c r="C1243" s="56">
        <f>B1243/68482-100%</f>
        <v>-2.6590929003241781E-2</v>
      </c>
      <c r="D1243" s="57">
        <v>48529</v>
      </c>
      <c r="E1243" s="56">
        <v>-3.7999999999999999E-2</v>
      </c>
      <c r="F1243" s="57">
        <v>18132</v>
      </c>
      <c r="G1243" s="56">
        <v>2.5000000000000001E-2</v>
      </c>
      <c r="H1243" s="58">
        <v>1033</v>
      </c>
      <c r="I1243" s="56">
        <v>4.2999999999999997E-2</v>
      </c>
      <c r="J1243" s="58">
        <v>614</v>
      </c>
      <c r="K1243" s="56">
        <v>4.7E-2</v>
      </c>
    </row>
    <row r="1244" spans="1:11" ht="12.75" customHeight="1" x14ac:dyDescent="0.35">
      <c r="A1244" s="41">
        <v>37681</v>
      </c>
      <c r="B1244" s="55">
        <f>SUM(D1244,F1244)</f>
        <v>82520</v>
      </c>
      <c r="C1244" s="56">
        <f>B1244/77991-100%</f>
        <v>5.8070803041376573E-2</v>
      </c>
      <c r="D1244" s="57">
        <v>64221</v>
      </c>
      <c r="E1244" s="56">
        <v>5.1999999999999998E-2</v>
      </c>
      <c r="F1244" s="57">
        <v>18299</v>
      </c>
      <c r="G1244" s="56">
        <v>2.5000000000000001E-2</v>
      </c>
      <c r="H1244" s="58">
        <v>1255</v>
      </c>
      <c r="I1244" s="56">
        <v>7.5999999999999998E-2</v>
      </c>
      <c r="J1244" s="58">
        <v>614</v>
      </c>
      <c r="K1244" s="56">
        <v>3.5999999999999997E-2</v>
      </c>
    </row>
    <row r="1245" spans="1:11" ht="12.75" customHeight="1" x14ac:dyDescent="0.35">
      <c r="A1245" s="41">
        <v>37712</v>
      </c>
      <c r="B1245" s="55">
        <f>SUM(D1245,F1245)</f>
        <v>91391</v>
      </c>
      <c r="C1245" s="56">
        <f>B1245/89131-100%</f>
        <v>2.5355936767230247E-2</v>
      </c>
      <c r="D1245" s="57">
        <v>72831</v>
      </c>
      <c r="E1245" s="56">
        <v>1.4E-2</v>
      </c>
      <c r="F1245" s="57">
        <v>18560</v>
      </c>
      <c r="G1245" s="56">
        <v>3.5000000000000003E-2</v>
      </c>
      <c r="H1245" s="58">
        <v>1588</v>
      </c>
      <c r="I1245" s="56">
        <v>5.3999999999999999E-2</v>
      </c>
      <c r="J1245" s="58">
        <v>664</v>
      </c>
      <c r="K1245" s="56">
        <v>5.8999999999999997E-2</v>
      </c>
    </row>
    <row r="1246" spans="1:11" ht="12.75" customHeight="1" x14ac:dyDescent="0.35">
      <c r="A1246" s="41">
        <v>37742</v>
      </c>
      <c r="B1246" s="55">
        <f t="shared" ref="B1246:B1253" si="117">SUM(D1246,F1246)</f>
        <v>94559</v>
      </c>
      <c r="C1246" s="56">
        <f>B1246/91795-100%</f>
        <v>3.0110572471267583E-2</v>
      </c>
      <c r="D1246" s="57">
        <v>75821</v>
      </c>
      <c r="E1246" s="56">
        <v>2.4E-2</v>
      </c>
      <c r="F1246" s="57">
        <v>18738</v>
      </c>
      <c r="G1246" s="56">
        <v>3.3000000000000002E-2</v>
      </c>
      <c r="H1246" s="58">
        <v>1682</v>
      </c>
      <c r="I1246" s="56">
        <v>-0.02</v>
      </c>
      <c r="J1246" s="58">
        <v>670</v>
      </c>
      <c r="K1246" s="56">
        <v>1.9E-2</v>
      </c>
    </row>
    <row r="1247" spans="1:11" ht="12.75" customHeight="1" x14ac:dyDescent="0.35">
      <c r="A1247" s="41">
        <v>37773</v>
      </c>
      <c r="B1247" s="55">
        <f t="shared" si="117"/>
        <v>96159</v>
      </c>
      <c r="C1247" s="56">
        <f>B1247/92494-100%</f>
        <v>3.9624191839470635E-2</v>
      </c>
      <c r="D1247" s="57">
        <v>77196</v>
      </c>
      <c r="E1247" s="56">
        <v>3.4000000000000002E-2</v>
      </c>
      <c r="F1247" s="57">
        <v>18963</v>
      </c>
      <c r="G1247" s="56">
        <v>4.2999999999999997E-2</v>
      </c>
      <c r="H1247" s="58">
        <v>1789</v>
      </c>
      <c r="I1247" s="56">
        <v>0.10199999999999999</v>
      </c>
      <c r="J1247" s="58">
        <v>1011</v>
      </c>
      <c r="K1247" s="56">
        <v>2.8000000000000001E-2</v>
      </c>
    </row>
    <row r="1248" spans="1:11" ht="12.75" customHeight="1" x14ac:dyDescent="0.35">
      <c r="A1248" s="41">
        <v>37803</v>
      </c>
      <c r="B1248" s="55">
        <f t="shared" si="117"/>
        <v>98178</v>
      </c>
      <c r="C1248" s="56">
        <f>B1248/95103-100%</f>
        <v>3.2333364878079474E-2</v>
      </c>
      <c r="D1248" s="57">
        <v>78763</v>
      </c>
      <c r="E1248" s="56">
        <v>2.8000000000000001E-2</v>
      </c>
      <c r="F1248" s="57">
        <v>19415</v>
      </c>
      <c r="G1248" s="56">
        <v>3.4000000000000002E-2</v>
      </c>
      <c r="H1248" s="58">
        <v>1993</v>
      </c>
      <c r="I1248" s="56">
        <v>5.7000000000000002E-2</v>
      </c>
      <c r="J1248" s="58">
        <v>739</v>
      </c>
      <c r="K1248" s="56">
        <v>1.9E-2</v>
      </c>
    </row>
    <row r="1249" spans="1:11" ht="12.75" customHeight="1" x14ac:dyDescent="0.35">
      <c r="A1249" s="41">
        <v>37834</v>
      </c>
      <c r="B1249" s="55">
        <f t="shared" si="117"/>
        <v>96992</v>
      </c>
      <c r="C1249" s="56">
        <f>B1249/95008-100%</f>
        <v>2.0882452004041818E-2</v>
      </c>
      <c r="D1249" s="57">
        <v>77956</v>
      </c>
      <c r="E1249" s="56">
        <v>1.9E-2</v>
      </c>
      <c r="F1249" s="57">
        <v>19036</v>
      </c>
      <c r="G1249" s="56">
        <v>2.9000000000000001E-2</v>
      </c>
      <c r="H1249" s="58">
        <v>1903</v>
      </c>
      <c r="I1249" s="56">
        <v>0.02</v>
      </c>
      <c r="J1249" s="58">
        <v>652</v>
      </c>
      <c r="K1249" s="56">
        <v>4.5999999999999999E-2</v>
      </c>
    </row>
    <row r="1250" spans="1:11" ht="12.75" customHeight="1" x14ac:dyDescent="0.35">
      <c r="A1250" s="41">
        <v>37865</v>
      </c>
      <c r="B1250" s="55">
        <f t="shared" si="117"/>
        <v>96940</v>
      </c>
      <c r="C1250" s="56">
        <f>B1250/94393-100%</f>
        <v>2.6982933056476588E-2</v>
      </c>
      <c r="D1250" s="57">
        <v>77956</v>
      </c>
      <c r="E1250" s="56">
        <v>2.4E-2</v>
      </c>
      <c r="F1250" s="57">
        <v>18984</v>
      </c>
      <c r="G1250" s="56">
        <v>3.7999999999999999E-2</v>
      </c>
      <c r="H1250" s="58">
        <v>1845</v>
      </c>
      <c r="I1250" s="56">
        <v>8.4000000000000005E-2</v>
      </c>
      <c r="J1250" s="58">
        <v>663</v>
      </c>
      <c r="K1250" s="56">
        <v>4.2999999999999997E-2</v>
      </c>
    </row>
    <row r="1251" spans="1:11" ht="12.75" customHeight="1" x14ac:dyDescent="0.35">
      <c r="A1251" s="41">
        <v>37895</v>
      </c>
      <c r="B1251" s="55">
        <f t="shared" si="117"/>
        <v>96566</v>
      </c>
      <c r="C1251" s="56">
        <f>B1251/93560-100%</f>
        <v>3.2129115006412912E-2</v>
      </c>
      <c r="D1251" s="57">
        <v>77593</v>
      </c>
      <c r="E1251" s="56">
        <v>2.7E-2</v>
      </c>
      <c r="F1251" s="57">
        <v>18973</v>
      </c>
      <c r="G1251" s="56">
        <v>4.2999999999999997E-2</v>
      </c>
      <c r="H1251" s="58">
        <v>1979</v>
      </c>
      <c r="I1251" s="56">
        <v>1.4999999999999999E-2</v>
      </c>
      <c r="J1251" s="58">
        <v>681</v>
      </c>
      <c r="K1251" s="56">
        <v>4.1000000000000002E-2</v>
      </c>
    </row>
    <row r="1252" spans="1:11" ht="12.75" customHeight="1" x14ac:dyDescent="0.35">
      <c r="A1252" s="41">
        <v>37926</v>
      </c>
      <c r="B1252" s="55">
        <f t="shared" si="117"/>
        <v>94472</v>
      </c>
      <c r="C1252" s="56">
        <f>B1252/91502-100%</f>
        <v>3.2458306922253044E-2</v>
      </c>
      <c r="D1252" s="57">
        <v>75540</v>
      </c>
      <c r="E1252" s="56">
        <v>2.5000000000000001E-2</v>
      </c>
      <c r="F1252" s="57">
        <v>18932</v>
      </c>
      <c r="G1252" s="56">
        <v>4.2000000000000003E-2</v>
      </c>
      <c r="H1252" s="58">
        <v>2515</v>
      </c>
      <c r="I1252" s="56">
        <v>8.0000000000000002E-3</v>
      </c>
      <c r="J1252" s="58">
        <v>1080</v>
      </c>
      <c r="K1252" s="56">
        <v>3.7999999999999999E-2</v>
      </c>
    </row>
    <row r="1253" spans="1:11" ht="12.75" customHeight="1" x14ac:dyDescent="0.35">
      <c r="A1253" s="41">
        <v>37956</v>
      </c>
      <c r="B1253" s="55">
        <f t="shared" si="117"/>
        <v>85421</v>
      </c>
      <c r="C1253" s="56">
        <f>B1253/82537-100%</f>
        <v>3.4941904842676674E-2</v>
      </c>
      <c r="D1253" s="57">
        <v>66868</v>
      </c>
      <c r="E1253" s="59">
        <v>4.5</v>
      </c>
      <c r="F1253" s="57">
        <v>18553</v>
      </c>
      <c r="G1253" s="56">
        <v>3.2000000000000001E-2</v>
      </c>
      <c r="H1253" s="58">
        <v>1883</v>
      </c>
      <c r="I1253" s="56">
        <v>0.113</v>
      </c>
      <c r="J1253" s="58">
        <v>718</v>
      </c>
      <c r="K1253" s="56">
        <v>5.8999999999999997E-2</v>
      </c>
    </row>
    <row r="1254" spans="1:11" ht="12.75" customHeight="1" x14ac:dyDescent="0.3"/>
    <row r="1255" spans="1:11" ht="12.75" customHeight="1" x14ac:dyDescent="0.3">
      <c r="A1255" s="80" t="s">
        <v>33</v>
      </c>
      <c r="B1255" s="80"/>
      <c r="C1255" s="80"/>
      <c r="D1255" s="80"/>
      <c r="E1255" s="80"/>
      <c r="F1255" s="80"/>
      <c r="G1255" s="80"/>
      <c r="H1255" s="80"/>
      <c r="I1255" s="80"/>
      <c r="J1255" s="80"/>
      <c r="K1255" s="80"/>
    </row>
    <row r="1256" spans="1:11" ht="12.75" customHeight="1" x14ac:dyDescent="0.3">
      <c r="A1256" s="80" t="s">
        <v>34</v>
      </c>
      <c r="B1256" s="80"/>
      <c r="C1256" s="80"/>
      <c r="D1256" s="80"/>
      <c r="E1256" s="80"/>
      <c r="F1256" s="80"/>
      <c r="G1256" s="80"/>
      <c r="H1256" s="80"/>
      <c r="I1256" s="80"/>
      <c r="J1256" s="80"/>
      <c r="K1256" s="80"/>
    </row>
    <row r="1257" spans="1:11" s="17" customFormat="1" ht="12.75" customHeight="1" x14ac:dyDescent="0.3">
      <c r="A1257" s="27" t="s">
        <v>44</v>
      </c>
      <c r="C1257" s="27"/>
      <c r="H1257" s="28"/>
      <c r="J1257" s="28"/>
    </row>
    <row r="1258" spans="1:11" s="17" customFormat="1" ht="12.75" customHeight="1" x14ac:dyDescent="0.3">
      <c r="A1258" s="27" t="s">
        <v>45</v>
      </c>
      <c r="F1258" s="28"/>
      <c r="H1258" s="28"/>
    </row>
    <row r="1259" spans="1:11" s="17" customFormat="1" ht="12.75" customHeight="1" x14ac:dyDescent="0.3">
      <c r="A1259" s="27" t="s">
        <v>46</v>
      </c>
      <c r="C1259" s="27"/>
      <c r="G1259" s="27"/>
      <c r="H1259" s="28"/>
      <c r="J1259" s="28"/>
    </row>
    <row r="1260" spans="1:11" s="17" customFormat="1" ht="12.75" customHeight="1" x14ac:dyDescent="0.3">
      <c r="A1260" s="27" t="s">
        <v>47</v>
      </c>
      <c r="B1260" s="12"/>
      <c r="C1260" s="12"/>
      <c r="D1260" s="12"/>
      <c r="E1260" s="12"/>
      <c r="F1260" s="12"/>
      <c r="G1260" s="12"/>
      <c r="H1260" s="19"/>
      <c r="I1260" s="12"/>
      <c r="J1260" s="19"/>
      <c r="K1260" s="12"/>
    </row>
    <row r="1261" spans="1:11" s="17" customFormat="1" ht="12.75" customHeight="1" x14ac:dyDescent="0.3">
      <c r="A1261" s="12"/>
      <c r="B1261" s="12"/>
      <c r="C1261" s="12"/>
      <c r="D1261" s="12"/>
      <c r="E1261" s="12"/>
      <c r="F1261" s="12"/>
      <c r="G1261" s="12"/>
      <c r="H1261" s="19"/>
      <c r="I1261" s="12"/>
      <c r="J1261" s="19"/>
      <c r="K1261" s="12"/>
    </row>
    <row r="1262" spans="1:11" s="17" customFormat="1" ht="12.75" customHeight="1" x14ac:dyDescent="0.3">
      <c r="A1262" s="17" t="s">
        <v>35</v>
      </c>
      <c r="B1262" s="12"/>
      <c r="C1262" s="12"/>
      <c r="D1262" s="12"/>
      <c r="E1262" s="12"/>
      <c r="F1262" s="12"/>
      <c r="G1262" s="12"/>
      <c r="H1262" s="19"/>
      <c r="I1262" s="12"/>
      <c r="J1262" s="19"/>
      <c r="K1262" s="12"/>
    </row>
  </sheetData>
  <mergeCells count="67">
    <mergeCell ref="A8:K8"/>
    <mergeCell ref="A194:K194"/>
    <mergeCell ref="A236:K236"/>
    <mergeCell ref="A252:K252"/>
    <mergeCell ref="A134:K134"/>
    <mergeCell ref="A118:K118"/>
    <mergeCell ref="A135:K135"/>
    <mergeCell ref="A177:K177"/>
    <mergeCell ref="A193:K193"/>
    <mergeCell ref="A649:K649"/>
    <mergeCell ref="A708:K708"/>
    <mergeCell ref="A548:K548"/>
    <mergeCell ref="A59:K59"/>
    <mergeCell ref="A75:K75"/>
    <mergeCell ref="A76:K76"/>
    <mergeCell ref="A253:K253"/>
    <mergeCell ref="A488:K488"/>
    <mergeCell ref="A607:K607"/>
    <mergeCell ref="A311:K311"/>
    <mergeCell ref="A295:K295"/>
    <mergeCell ref="A354:K354"/>
    <mergeCell ref="A413:K413"/>
    <mergeCell ref="A472:K472"/>
    <mergeCell ref="A429:K429"/>
    <mergeCell ref="A430:K430"/>
    <mergeCell ref="A1078:K1078"/>
    <mergeCell ref="A1079:K1079"/>
    <mergeCell ref="A1137:K1137"/>
    <mergeCell ref="A1138:K1138"/>
    <mergeCell ref="A826:K826"/>
    <mergeCell ref="F1:H1"/>
    <mergeCell ref="A1255:K1255"/>
    <mergeCell ref="A960:K960"/>
    <mergeCell ref="A961:K961"/>
    <mergeCell ref="A9:H9"/>
    <mergeCell ref="A7:K7"/>
    <mergeCell ref="A783:K783"/>
    <mergeCell ref="A784:K784"/>
    <mergeCell ref="A370:K370"/>
    <mergeCell ref="A371:K371"/>
    <mergeCell ref="A489:K489"/>
    <mergeCell ref="A724:K724"/>
    <mergeCell ref="A725:K725"/>
    <mergeCell ref="A665:K665"/>
    <mergeCell ref="A666:K666"/>
    <mergeCell ref="A767:K767"/>
    <mergeCell ref="A1256:K1256"/>
    <mergeCell ref="A1197:K1197"/>
    <mergeCell ref="A842:K842"/>
    <mergeCell ref="A843:K843"/>
    <mergeCell ref="A1019:K1019"/>
    <mergeCell ref="A1020:K1020"/>
    <mergeCell ref="A885:K885"/>
    <mergeCell ref="A944:K944"/>
    <mergeCell ref="A1003:K1003"/>
    <mergeCell ref="A1062:K1062"/>
    <mergeCell ref="A1121:K1121"/>
    <mergeCell ref="A1180:K1180"/>
    <mergeCell ref="A1239:K1239"/>
    <mergeCell ref="A1196:K1196"/>
    <mergeCell ref="A901:K901"/>
    <mergeCell ref="A902:K902"/>
    <mergeCell ref="A312:K312"/>
    <mergeCell ref="A606:K606"/>
    <mergeCell ref="A547:K547"/>
    <mergeCell ref="A531:K531"/>
    <mergeCell ref="A590:K590"/>
  </mergeCells>
  <phoneticPr fontId="2" type="noConversion"/>
  <hyperlinks>
    <hyperlink ref="F1" location="Übersicht!A1" display="zurück zur" xr:uid="{00000000-0004-0000-0200-000000000000}"/>
    <hyperlink ref="E5" location="Beschäftigte_2006" display="Beschäftigte_2006" xr:uid="{00000000-0004-0000-0200-000001000000}"/>
    <hyperlink ref="F5" location="Beschäftigte_2005" display="Beschäftigte_2005" xr:uid="{00000000-0004-0000-0200-000002000000}"/>
    <hyperlink ref="G5" location="Beschäftigte_2004" display="Beschäftigte_2004" xr:uid="{00000000-0004-0000-0200-000003000000}"/>
    <hyperlink ref="H5" location="Beschäftigte_2003" display="Beschäftigte_2003" xr:uid="{00000000-0004-0000-0200-000004000000}"/>
    <hyperlink ref="D5" location="Beschäftigte_2007" display="Beschäftigte_2007" xr:uid="{00000000-0004-0000-0200-000005000000}"/>
    <hyperlink ref="C5" location="Beschäftigte_2008" display="Beschäftigte_2008" xr:uid="{00000000-0004-0000-0200-000006000000}"/>
    <hyperlink ref="B5" location="Beschäftigte_2009" display="Beschäftigte_2009" xr:uid="{00000000-0004-0000-0200-000007000000}"/>
    <hyperlink ref="H4" location="Beschäftigte_2010" display="Beschäftigte_2010" xr:uid="{00000000-0004-0000-0200-000008000000}"/>
    <hyperlink ref="G4" location="Beschäftigte_2011" display="Beschäftigte_2011" xr:uid="{00000000-0004-0000-0200-000009000000}"/>
    <hyperlink ref="F4" location="Beschäftigte_2012" display="Beschäftigte_2012" xr:uid="{00000000-0004-0000-0200-00000A000000}"/>
    <hyperlink ref="E4" location="Beschäftigte_2013" display="Beschäftigte_2013" xr:uid="{00000000-0004-0000-0200-00000B000000}"/>
    <hyperlink ref="D4" location="Beschäftigte_2014" display="Beschäftigte_2014" xr:uid="{00000000-0004-0000-0200-00000C000000}"/>
    <hyperlink ref="C4" location="Beschäftigte_2015" display="Beschäftigte_2015" xr:uid="{00000000-0004-0000-0200-00000D000000}"/>
    <hyperlink ref="B4" location="Beschäftigte_2016" display="Beschäftigte_2016" xr:uid="{00000000-0004-0000-0200-00000E000000}"/>
    <hyperlink ref="H3" location="Beschäftigte_2017" display="Beschäftigte_2017" xr:uid="{00000000-0004-0000-0200-00000F000000}"/>
    <hyperlink ref="G3" location="Beschäftigte_2018" display="Beschäftigte_2018" xr:uid="{00000000-0004-0000-0200-000010000000}"/>
    <hyperlink ref="F3" location="Beschäftigte_2019" display="Beschäftigte_2019" xr:uid="{00000000-0004-0000-0200-000011000000}"/>
    <hyperlink ref="E3" location="Beschäftigte_2020" display="Beschäftigte_2020" xr:uid="{00000000-0004-0000-0200-000012000000}"/>
    <hyperlink ref="D3" location="Beschäftigte_2021" display="Beschäftigte_2021" xr:uid="{7E57C35A-DEEA-4033-9521-D39B7A8C1088}"/>
    <hyperlink ref="C3" location="Beschäftigte_2022" display="Beschäftigte_2022" xr:uid="{EBB0F9B5-A61D-4C7B-8C88-6664C7F89692}"/>
    <hyperlink ref="B3" location="Beschäftigte_2023" display="Beschäftigte_2023" xr:uid="{BEEB1178-17C2-419D-BBDF-F34A77279485}"/>
  </hyperlinks>
  <pageMargins left="0.61" right="0.28000000000000003" top="0.56999999999999995" bottom="0.37" header="0.34" footer="0.23"/>
  <pageSetup paperSize="9" orientation="portrait" r:id="rId1"/>
  <headerFooter alignWithMargins="0">
    <oddFooter>&amp;L&amp;8DI Peter Scherer / Geschäftsstelle Bau
Wirtschaftskammer Österreich&amp;C&amp;G&amp;R&amp;7Seite &amp;P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6"/>
    <pageSetUpPr autoPageBreaks="0"/>
  </sheetPr>
  <dimension ref="A1:K200"/>
  <sheetViews>
    <sheetView showGridLines="0" showRowColHeaders="0" zoomScaleNormal="100" workbookViewId="0">
      <pane ySplit="5" topLeftCell="A6" activePane="bottomLeft" state="frozen"/>
      <selection activeCell="G1" sqref="G1"/>
      <selection pane="bottomLeft" activeCell="A12" sqref="A12"/>
    </sheetView>
  </sheetViews>
  <sheetFormatPr baseColWidth="10" defaultRowHeight="15" x14ac:dyDescent="0.3"/>
  <cols>
    <col min="1" max="1" width="6.85546875" style="12" customWidth="1"/>
    <col min="2" max="2" width="9.140625" style="12" customWidth="1"/>
    <col min="3" max="3" width="8" style="12" customWidth="1"/>
    <col min="4" max="4" width="9.140625" style="12" customWidth="1"/>
    <col min="5" max="5" width="8" style="12" customWidth="1"/>
    <col min="6" max="6" width="9.140625" style="12" customWidth="1"/>
    <col min="7" max="7" width="8" style="12" customWidth="1"/>
    <col min="8" max="8" width="9.140625" style="12" customWidth="1"/>
    <col min="9" max="9" width="8" style="12" customWidth="1"/>
    <col min="10" max="10" width="9.140625" style="12" customWidth="1"/>
    <col min="11" max="11" width="8.42578125" style="12" customWidth="1"/>
    <col min="12" max="16384" width="11.42578125" style="12"/>
  </cols>
  <sheetData>
    <row r="1" spans="1:11" s="2" customFormat="1" ht="30" customHeight="1" x14ac:dyDescent="0.3">
      <c r="A1" s="1" t="s">
        <v>52</v>
      </c>
      <c r="F1" s="83" t="s">
        <v>53</v>
      </c>
      <c r="G1" s="83"/>
      <c r="H1" s="83"/>
      <c r="I1" s="38"/>
    </row>
    <row r="2" spans="1:11" s="2" customFormat="1" x14ac:dyDescent="0.3">
      <c r="A2" s="36" t="s">
        <v>57</v>
      </c>
    </row>
    <row r="3" spans="1:11" s="2" customFormat="1" x14ac:dyDescent="0.3">
      <c r="D3" s="37"/>
      <c r="E3" s="37" t="s">
        <v>101</v>
      </c>
      <c r="G3" s="37" t="s">
        <v>62</v>
      </c>
    </row>
    <row r="4" spans="1:11" s="2" customFormat="1" x14ac:dyDescent="0.3">
      <c r="A4" s="37"/>
      <c r="B4" s="37"/>
      <c r="C4" s="37" t="s">
        <v>117</v>
      </c>
      <c r="E4" s="37" t="s">
        <v>88</v>
      </c>
      <c r="G4" s="37" t="s">
        <v>61</v>
      </c>
      <c r="H4" s="37"/>
      <c r="I4" s="37"/>
    </row>
    <row r="5" spans="1:11" s="2" customFormat="1" x14ac:dyDescent="0.3">
      <c r="A5" s="37"/>
      <c r="B5" s="37"/>
      <c r="C5" s="37"/>
      <c r="D5" s="37"/>
      <c r="E5" s="37"/>
      <c r="F5" s="37"/>
    </row>
    <row r="6" spans="1:11" s="2" customFormat="1" ht="15" customHeight="1" x14ac:dyDescent="0.3">
      <c r="A6" s="37"/>
      <c r="B6" s="37"/>
      <c r="C6" s="37"/>
      <c r="D6" s="37"/>
      <c r="E6" s="37"/>
      <c r="F6" s="37"/>
    </row>
    <row r="7" spans="1:11" s="2" customFormat="1" ht="12" customHeight="1" x14ac:dyDescent="0.3">
      <c r="A7" s="84" t="s">
        <v>70</v>
      </c>
      <c r="B7" s="84"/>
      <c r="C7" s="84"/>
      <c r="D7" s="84"/>
      <c r="E7" s="84"/>
      <c r="F7" s="84"/>
      <c r="G7" s="84"/>
      <c r="H7" s="84"/>
      <c r="I7" s="84"/>
      <c r="J7" s="84"/>
      <c r="K7" s="84"/>
    </row>
    <row r="8" spans="1:11" ht="12" customHeight="1" x14ac:dyDescent="0.3">
      <c r="A8" s="80" t="s">
        <v>118</v>
      </c>
      <c r="B8" s="80"/>
      <c r="C8" s="80"/>
      <c r="D8" s="80"/>
      <c r="E8" s="80"/>
      <c r="F8" s="80"/>
      <c r="G8" s="80"/>
      <c r="H8" s="80"/>
      <c r="I8" s="80"/>
      <c r="J8" s="80"/>
      <c r="K8" s="80"/>
    </row>
    <row r="9" spans="1:11" s="17" customFormat="1" ht="13.5" x14ac:dyDescent="0.3"/>
    <row r="10" spans="1:11" ht="18" x14ac:dyDescent="0.35">
      <c r="A10" s="11" t="s">
        <v>72</v>
      </c>
    </row>
    <row r="11" spans="1:11" ht="3" customHeight="1" x14ac:dyDescent="0.3"/>
    <row r="12" spans="1:11" s="30" customFormat="1" ht="15" customHeight="1" x14ac:dyDescent="0.2">
      <c r="A12" s="20" t="s">
        <v>0</v>
      </c>
      <c r="B12" s="29">
        <v>2022</v>
      </c>
      <c r="C12" s="20" t="s">
        <v>19</v>
      </c>
      <c r="D12" s="29">
        <v>2023</v>
      </c>
      <c r="E12" s="20" t="s">
        <v>19</v>
      </c>
      <c r="F12" s="29">
        <v>2024</v>
      </c>
      <c r="G12" s="20" t="s">
        <v>19</v>
      </c>
      <c r="H12" s="29">
        <v>2025</v>
      </c>
      <c r="I12" s="20" t="s">
        <v>19</v>
      </c>
      <c r="J12" s="29">
        <v>2026</v>
      </c>
      <c r="K12" s="20" t="s">
        <v>19</v>
      </c>
    </row>
    <row r="13" spans="1:11" ht="15" customHeight="1" x14ac:dyDescent="0.3">
      <c r="A13" s="14" t="s">
        <v>1</v>
      </c>
      <c r="B13" s="15">
        <v>56972</v>
      </c>
      <c r="C13" s="16">
        <f>IF(B13&lt;&gt;"",B13/J64-100%,"")</f>
        <v>-0.13871923565338329</v>
      </c>
      <c r="D13" s="15">
        <v>57599</v>
      </c>
      <c r="E13" s="16">
        <f t="shared" ref="E13:E25" si="0">IF(D13&lt;&gt;"",D13/B13-100%,"")</f>
        <v>1.1005406164431575E-2</v>
      </c>
      <c r="F13" s="15">
        <v>61417</v>
      </c>
      <c r="G13" s="16">
        <f t="shared" ref="G13:G25" si="1">IF(F13&lt;&gt;"",F13/D13-100%,"")</f>
        <v>6.6285873018628871E-2</v>
      </c>
      <c r="H13" s="15"/>
      <c r="I13" s="16" t="str">
        <f t="shared" ref="I13:I25" si="2">IF(H13&lt;&gt;"",H13/F13-100%,"")</f>
        <v/>
      </c>
      <c r="J13" s="15"/>
      <c r="K13" s="16" t="str">
        <f t="shared" ref="K13:K25" si="3">IF(J13&lt;&gt;"",J13/H13-100%,"")</f>
        <v/>
      </c>
    </row>
    <row r="14" spans="1:11" ht="15" customHeight="1" x14ac:dyDescent="0.3">
      <c r="A14" s="14" t="s">
        <v>2</v>
      </c>
      <c r="B14" s="15">
        <v>43177</v>
      </c>
      <c r="C14" s="16">
        <f t="shared" ref="C14:C24" si="4">IF(B14&lt;&gt;"",B14/J65-100%,"")</f>
        <v>-0.18054659328145761</v>
      </c>
      <c r="D14" s="15">
        <v>44829</v>
      </c>
      <c r="E14" s="16">
        <f t="shared" si="0"/>
        <v>3.8261111239780377E-2</v>
      </c>
      <c r="F14" s="15">
        <v>47587</v>
      </c>
      <c r="G14" s="16">
        <f t="shared" si="1"/>
        <v>6.1522675054094478E-2</v>
      </c>
      <c r="H14" s="15"/>
      <c r="I14" s="16" t="str">
        <f t="shared" si="2"/>
        <v/>
      </c>
      <c r="J14" s="15"/>
      <c r="K14" s="16" t="str">
        <f t="shared" si="3"/>
        <v/>
      </c>
    </row>
    <row r="15" spans="1:11" ht="15" customHeight="1" x14ac:dyDescent="0.3">
      <c r="A15" s="14" t="s">
        <v>3</v>
      </c>
      <c r="B15" s="15">
        <v>22302</v>
      </c>
      <c r="C15" s="16">
        <f t="shared" si="4"/>
        <v>-0.23178671075746615</v>
      </c>
      <c r="D15" s="15">
        <v>23678</v>
      </c>
      <c r="E15" s="16">
        <f t="shared" si="0"/>
        <v>6.1698502376468456E-2</v>
      </c>
      <c r="F15" s="15">
        <v>28809</v>
      </c>
      <c r="G15" s="16">
        <f t="shared" si="1"/>
        <v>0.21669904552749397</v>
      </c>
      <c r="H15" s="15"/>
      <c r="I15" s="16" t="str">
        <f t="shared" si="2"/>
        <v/>
      </c>
      <c r="J15" s="15"/>
      <c r="K15" s="16" t="str">
        <f t="shared" si="3"/>
        <v/>
      </c>
    </row>
    <row r="16" spans="1:11" ht="15" customHeight="1" x14ac:dyDescent="0.3">
      <c r="A16" s="14" t="s">
        <v>4</v>
      </c>
      <c r="B16" s="15">
        <v>16325</v>
      </c>
      <c r="C16" s="16">
        <f t="shared" si="4"/>
        <v>-0.21875</v>
      </c>
      <c r="D16" s="15">
        <v>17061</v>
      </c>
      <c r="E16" s="16">
        <f t="shared" si="0"/>
        <v>4.5084226646248116E-2</v>
      </c>
      <c r="F16" s="15"/>
      <c r="G16" s="16" t="str">
        <f t="shared" si="1"/>
        <v/>
      </c>
      <c r="H16" s="15"/>
      <c r="I16" s="16" t="str">
        <f t="shared" si="2"/>
        <v/>
      </c>
      <c r="J16" s="15"/>
      <c r="K16" s="16" t="str">
        <f t="shared" si="3"/>
        <v/>
      </c>
    </row>
    <row r="17" spans="1:11" ht="15" customHeight="1" x14ac:dyDescent="0.3">
      <c r="A17" s="14" t="s">
        <v>5</v>
      </c>
      <c r="B17" s="15">
        <v>14671</v>
      </c>
      <c r="C17" s="16">
        <f t="shared" si="4"/>
        <v>-0.19817456413619716</v>
      </c>
      <c r="D17" s="15">
        <v>15597</v>
      </c>
      <c r="E17" s="16">
        <f t="shared" si="0"/>
        <v>6.3117715220503134E-2</v>
      </c>
      <c r="F17" s="15"/>
      <c r="G17" s="16" t="str">
        <f t="shared" si="1"/>
        <v/>
      </c>
      <c r="H17" s="15"/>
      <c r="I17" s="16" t="str">
        <f t="shared" si="2"/>
        <v/>
      </c>
      <c r="J17" s="15"/>
      <c r="K17" s="16" t="str">
        <f t="shared" si="3"/>
        <v/>
      </c>
    </row>
    <row r="18" spans="1:11" ht="15" customHeight="1" x14ac:dyDescent="0.3">
      <c r="A18" s="14" t="s">
        <v>6</v>
      </c>
      <c r="B18" s="15">
        <v>14072</v>
      </c>
      <c r="C18" s="16">
        <f t="shared" si="4"/>
        <v>-0.1764499326973723</v>
      </c>
      <c r="D18" s="15">
        <v>15277</v>
      </c>
      <c r="E18" s="16">
        <f t="shared" si="0"/>
        <v>8.5631040363843169E-2</v>
      </c>
      <c r="F18" s="15"/>
      <c r="G18" s="16" t="str">
        <f t="shared" si="1"/>
        <v/>
      </c>
      <c r="H18" s="15"/>
      <c r="I18" s="16" t="str">
        <f t="shared" si="2"/>
        <v/>
      </c>
      <c r="J18" s="15"/>
      <c r="K18" s="16" t="str">
        <f t="shared" si="3"/>
        <v/>
      </c>
    </row>
    <row r="19" spans="1:11" ht="15" customHeight="1" x14ac:dyDescent="0.3">
      <c r="A19" s="14" t="s">
        <v>7</v>
      </c>
      <c r="B19" s="15">
        <v>14359</v>
      </c>
      <c r="C19" s="16">
        <f t="shared" si="4"/>
        <v>-0.1387356046065259</v>
      </c>
      <c r="D19" s="15">
        <v>15797</v>
      </c>
      <c r="E19" s="16">
        <f t="shared" si="0"/>
        <v>0.10014624973883968</v>
      </c>
      <c r="F19" s="15"/>
      <c r="G19" s="16" t="str">
        <f t="shared" si="1"/>
        <v/>
      </c>
      <c r="H19" s="15"/>
      <c r="I19" s="16" t="str">
        <f t="shared" si="2"/>
        <v/>
      </c>
      <c r="J19" s="15"/>
      <c r="K19" s="16" t="str">
        <f t="shared" si="3"/>
        <v/>
      </c>
    </row>
    <row r="20" spans="1:11" ht="15" customHeight="1" x14ac:dyDescent="0.3">
      <c r="A20" s="14" t="s">
        <v>8</v>
      </c>
      <c r="B20" s="15">
        <v>15231</v>
      </c>
      <c r="C20" s="16">
        <f t="shared" si="4"/>
        <v>-9.1283336316448915E-2</v>
      </c>
      <c r="D20" s="15">
        <v>16331</v>
      </c>
      <c r="E20" s="16">
        <f t="shared" si="0"/>
        <v>7.2221127962707632E-2</v>
      </c>
      <c r="F20" s="15"/>
      <c r="G20" s="16" t="str">
        <f t="shared" si="1"/>
        <v/>
      </c>
      <c r="H20" s="15"/>
      <c r="I20" s="16" t="str">
        <f t="shared" si="2"/>
        <v/>
      </c>
      <c r="J20" s="15"/>
      <c r="K20" s="16" t="str">
        <f t="shared" si="3"/>
        <v/>
      </c>
    </row>
    <row r="21" spans="1:11" ht="15" customHeight="1" x14ac:dyDescent="0.3">
      <c r="A21" s="14" t="s">
        <v>9</v>
      </c>
      <c r="B21" s="15">
        <v>14527</v>
      </c>
      <c r="C21" s="16">
        <f t="shared" si="4"/>
        <v>-8.5662134944612278E-2</v>
      </c>
      <c r="D21" s="15">
        <v>15802</v>
      </c>
      <c r="E21" s="16">
        <f t="shared" si="0"/>
        <v>8.7767605149032812E-2</v>
      </c>
      <c r="F21" s="15"/>
      <c r="G21" s="16" t="str">
        <f t="shared" si="1"/>
        <v/>
      </c>
      <c r="H21" s="15"/>
      <c r="I21" s="16" t="str">
        <f t="shared" si="2"/>
        <v/>
      </c>
      <c r="J21" s="15"/>
      <c r="K21" s="16" t="str">
        <f t="shared" si="3"/>
        <v/>
      </c>
    </row>
    <row r="22" spans="1:11" ht="15" customHeight="1" x14ac:dyDescent="0.3">
      <c r="A22" s="14" t="s">
        <v>10</v>
      </c>
      <c r="B22" s="15">
        <v>14966</v>
      </c>
      <c r="C22" s="16">
        <f t="shared" si="4"/>
        <v>-4.0641025641025674E-2</v>
      </c>
      <c r="D22" s="15">
        <v>16592</v>
      </c>
      <c r="E22" s="16">
        <f t="shared" si="0"/>
        <v>0.10864626486703188</v>
      </c>
      <c r="F22" s="15"/>
      <c r="G22" s="16" t="str">
        <f t="shared" si="1"/>
        <v/>
      </c>
      <c r="H22" s="15"/>
      <c r="I22" s="16" t="str">
        <f t="shared" si="2"/>
        <v/>
      </c>
      <c r="J22" s="15"/>
      <c r="K22" s="16" t="str">
        <f t="shared" si="3"/>
        <v/>
      </c>
    </row>
    <row r="23" spans="1:11" ht="15" customHeight="1" x14ac:dyDescent="0.3">
      <c r="A23" s="14" t="s">
        <v>11</v>
      </c>
      <c r="B23" s="15">
        <v>17253</v>
      </c>
      <c r="C23" s="16">
        <f t="shared" si="4"/>
        <v>-6.3660045587756398E-2</v>
      </c>
      <c r="D23" s="15">
        <v>19936</v>
      </c>
      <c r="E23" s="16">
        <f t="shared" si="0"/>
        <v>0.15550918680809134</v>
      </c>
      <c r="F23" s="15"/>
      <c r="G23" s="16" t="str">
        <f t="shared" si="1"/>
        <v/>
      </c>
      <c r="H23" s="15"/>
      <c r="I23" s="16" t="str">
        <f t="shared" si="2"/>
        <v/>
      </c>
      <c r="J23" s="15"/>
      <c r="K23" s="16" t="str">
        <f t="shared" si="3"/>
        <v/>
      </c>
    </row>
    <row r="24" spans="1:11" ht="15" customHeight="1" x14ac:dyDescent="0.3">
      <c r="A24" s="14" t="s">
        <v>12</v>
      </c>
      <c r="B24" s="15">
        <v>50853</v>
      </c>
      <c r="C24" s="16">
        <f t="shared" si="4"/>
        <v>1.1376066506235016E-2</v>
      </c>
      <c r="D24" s="15">
        <v>53222</v>
      </c>
      <c r="E24" s="16">
        <f t="shared" si="0"/>
        <v>4.658525554047932E-2</v>
      </c>
      <c r="F24" s="15"/>
      <c r="G24" s="16" t="str">
        <f t="shared" si="1"/>
        <v/>
      </c>
      <c r="H24" s="15"/>
      <c r="I24" s="16" t="str">
        <f t="shared" si="2"/>
        <v/>
      </c>
      <c r="J24" s="15"/>
      <c r="K24" s="16" t="str">
        <f t="shared" si="3"/>
        <v/>
      </c>
    </row>
    <row r="25" spans="1:11" ht="24" customHeight="1" x14ac:dyDescent="0.3">
      <c r="A25" s="20" t="s">
        <v>31</v>
      </c>
      <c r="B25" s="31">
        <f>AVERAGE(B13:B24)</f>
        <v>24559</v>
      </c>
      <c r="C25" s="32">
        <f>IF(B25&lt;&gt;"",B25/J76-100%,"")</f>
        <v>-0.12750720149684547</v>
      </c>
      <c r="D25" s="31">
        <f>AVERAGE(D13:D24)</f>
        <v>25976.75</v>
      </c>
      <c r="E25" s="32">
        <f t="shared" si="0"/>
        <v>5.7728327700639293E-2</v>
      </c>
      <c r="F25" s="73">
        <f>AVERAGE(F13:F24)</f>
        <v>45937.666666666664</v>
      </c>
      <c r="G25" s="74">
        <f t="shared" si="1"/>
        <v>0.76841470417456637</v>
      </c>
      <c r="H25" s="73" t="e">
        <f>AVERAGE(H13:H24)</f>
        <v>#DIV/0!</v>
      </c>
      <c r="I25" s="74" t="e">
        <f t="shared" si="2"/>
        <v>#DIV/0!</v>
      </c>
      <c r="J25" s="73" t="e">
        <f>AVERAGE(J13:J24)</f>
        <v>#DIV/0!</v>
      </c>
      <c r="K25" s="74" t="e">
        <f t="shared" si="3"/>
        <v>#DIV/0!</v>
      </c>
    </row>
    <row r="27" spans="1:11" ht="18" x14ac:dyDescent="0.35">
      <c r="A27" s="11" t="s">
        <v>71</v>
      </c>
    </row>
    <row r="28" spans="1:11" ht="3" customHeight="1" x14ac:dyDescent="0.3"/>
    <row r="29" spans="1:11" s="17" customFormat="1" ht="15" customHeight="1" x14ac:dyDescent="0.3">
      <c r="A29" s="20" t="s">
        <v>0</v>
      </c>
      <c r="B29" s="29">
        <f>B12</f>
        <v>2022</v>
      </c>
      <c r="C29" s="20" t="s">
        <v>19</v>
      </c>
      <c r="D29" s="29">
        <f>D12</f>
        <v>2023</v>
      </c>
      <c r="E29" s="20" t="s">
        <v>19</v>
      </c>
      <c r="F29" s="29">
        <f>F12</f>
        <v>2024</v>
      </c>
      <c r="G29" s="20" t="s">
        <v>19</v>
      </c>
      <c r="H29" s="29">
        <f>H12</f>
        <v>2025</v>
      </c>
      <c r="I29" s="20" t="s">
        <v>19</v>
      </c>
      <c r="J29" s="29">
        <f>J12</f>
        <v>2026</v>
      </c>
      <c r="K29" s="20" t="s">
        <v>19</v>
      </c>
    </row>
    <row r="30" spans="1:11" ht="15" customHeight="1" x14ac:dyDescent="0.3">
      <c r="A30" s="14" t="s">
        <v>1</v>
      </c>
      <c r="B30" s="15">
        <v>27664</v>
      </c>
      <c r="C30" s="16">
        <f>IF(B30&lt;&gt;"",B30/J81-100%,"")</f>
        <v>-0.11884057971014494</v>
      </c>
      <c r="D30" s="15">
        <v>28608</v>
      </c>
      <c r="E30" s="16">
        <f t="shared" ref="E30:E42" si="5">IF(D30&lt;&gt;"",D30/B30-100%,"")</f>
        <v>3.4123770965876155E-2</v>
      </c>
      <c r="F30" s="15">
        <v>30068</v>
      </c>
      <c r="G30" s="16">
        <f t="shared" ref="G30:G42" si="6">IF(F30&lt;&gt;"",F30/D30-100%,"")</f>
        <v>5.1034675615212466E-2</v>
      </c>
      <c r="H30" s="15"/>
      <c r="I30" s="16" t="str">
        <f t="shared" ref="I30:I42" si="7">IF(H30&lt;&gt;"",H30/F30-100%,"")</f>
        <v/>
      </c>
      <c r="J30" s="15"/>
      <c r="K30" s="16" t="str">
        <f t="shared" ref="K30:K42" si="8">IF(J30&lt;&gt;"",J30/H30-100%,"")</f>
        <v/>
      </c>
    </row>
    <row r="31" spans="1:11" ht="15" customHeight="1" x14ac:dyDescent="0.3">
      <c r="A31" s="14" t="s">
        <v>2</v>
      </c>
      <c r="B31" s="15">
        <v>20838</v>
      </c>
      <c r="C31" s="16">
        <f t="shared" ref="C31:C41" si="9">IF(B31&lt;&gt;"",B31/J82-100%,"")</f>
        <v>-0.1606718491964394</v>
      </c>
      <c r="D31" s="15">
        <v>22037</v>
      </c>
      <c r="E31" s="16">
        <f t="shared" si="5"/>
        <v>5.7539111239082397E-2</v>
      </c>
      <c r="F31" s="15">
        <v>22719</v>
      </c>
      <c r="G31" s="16">
        <f t="shared" si="6"/>
        <v>3.0947951173027288E-2</v>
      </c>
      <c r="H31" s="15"/>
      <c r="I31" s="16" t="str">
        <f t="shared" si="7"/>
        <v/>
      </c>
      <c r="J31" s="15"/>
      <c r="K31" s="16" t="str">
        <f t="shared" si="8"/>
        <v/>
      </c>
    </row>
    <row r="32" spans="1:11" ht="15" customHeight="1" x14ac:dyDescent="0.3">
      <c r="A32" s="14" t="s">
        <v>3</v>
      </c>
      <c r="B32" s="15">
        <v>9663</v>
      </c>
      <c r="C32" s="16">
        <f t="shared" si="9"/>
        <v>-0.20370828182941902</v>
      </c>
      <c r="D32" s="15">
        <v>10421</v>
      </c>
      <c r="E32" s="16">
        <f t="shared" si="5"/>
        <v>7.8443547552520032E-2</v>
      </c>
      <c r="F32" s="15">
        <v>12512</v>
      </c>
      <c r="G32" s="16">
        <f t="shared" si="6"/>
        <v>0.20065252854812399</v>
      </c>
      <c r="H32" s="15"/>
      <c r="I32" s="16" t="str">
        <f t="shared" si="7"/>
        <v/>
      </c>
      <c r="J32" s="15"/>
      <c r="K32" s="16" t="str">
        <f t="shared" si="8"/>
        <v/>
      </c>
    </row>
    <row r="33" spans="1:11" ht="15" customHeight="1" x14ac:dyDescent="0.3">
      <c r="A33" s="14" t="s">
        <v>4</v>
      </c>
      <c r="B33" s="15">
        <v>6209</v>
      </c>
      <c r="C33" s="16">
        <f t="shared" si="9"/>
        <v>-0.19904540763673895</v>
      </c>
      <c r="D33" s="15">
        <v>6547</v>
      </c>
      <c r="E33" s="16">
        <f t="shared" si="5"/>
        <v>5.4437107424706088E-2</v>
      </c>
      <c r="F33" s="15"/>
      <c r="G33" s="16" t="str">
        <f t="shared" si="6"/>
        <v/>
      </c>
      <c r="H33" s="15"/>
      <c r="I33" s="16" t="str">
        <f t="shared" si="7"/>
        <v/>
      </c>
      <c r="J33" s="15"/>
      <c r="K33" s="16" t="str">
        <f t="shared" si="8"/>
        <v/>
      </c>
    </row>
    <row r="34" spans="1:11" ht="15" customHeight="1" x14ac:dyDescent="0.3">
      <c r="A34" s="14" t="s">
        <v>5</v>
      </c>
      <c r="B34" s="15">
        <v>5489</v>
      </c>
      <c r="C34" s="16">
        <f t="shared" si="9"/>
        <v>-0.17817038478814196</v>
      </c>
      <c r="D34" s="15">
        <v>5856</v>
      </c>
      <c r="E34" s="16">
        <f t="shared" si="5"/>
        <v>6.6860994716706035E-2</v>
      </c>
      <c r="F34" s="15"/>
      <c r="G34" s="16" t="str">
        <f t="shared" si="6"/>
        <v/>
      </c>
      <c r="H34" s="15"/>
      <c r="I34" s="16" t="str">
        <f t="shared" si="7"/>
        <v/>
      </c>
      <c r="J34" s="15"/>
      <c r="K34" s="16" t="str">
        <f t="shared" si="8"/>
        <v/>
      </c>
    </row>
    <row r="35" spans="1:11" ht="15" customHeight="1" x14ac:dyDescent="0.3">
      <c r="A35" s="14" t="s">
        <v>6</v>
      </c>
      <c r="B35" s="15">
        <v>5298</v>
      </c>
      <c r="C35" s="16">
        <f t="shared" si="9"/>
        <v>-0.15082545279692261</v>
      </c>
      <c r="D35" s="15">
        <v>5643</v>
      </c>
      <c r="E35" s="16">
        <f t="shared" si="5"/>
        <v>6.5118912797281991E-2</v>
      </c>
      <c r="F35" s="15"/>
      <c r="G35" s="16" t="str">
        <f t="shared" si="6"/>
        <v/>
      </c>
      <c r="H35" s="15"/>
      <c r="I35" s="16" t="str">
        <f t="shared" si="7"/>
        <v/>
      </c>
      <c r="J35" s="15"/>
      <c r="K35" s="16" t="str">
        <f t="shared" si="8"/>
        <v/>
      </c>
    </row>
    <row r="36" spans="1:11" ht="15" customHeight="1" x14ac:dyDescent="0.3">
      <c r="A36" s="14" t="s">
        <v>7</v>
      </c>
      <c r="B36" s="15">
        <v>5295</v>
      </c>
      <c r="C36" s="16">
        <f t="shared" si="9"/>
        <v>-0.12464870226483715</v>
      </c>
      <c r="D36" s="15">
        <v>5888</v>
      </c>
      <c r="E36" s="16">
        <f t="shared" si="5"/>
        <v>0.11199244570349376</v>
      </c>
      <c r="F36" s="22"/>
      <c r="G36" s="16" t="str">
        <f t="shared" si="6"/>
        <v/>
      </c>
      <c r="H36" s="22"/>
      <c r="I36" s="16" t="str">
        <f t="shared" si="7"/>
        <v/>
      </c>
      <c r="J36" s="22"/>
      <c r="K36" s="16" t="str">
        <f t="shared" si="8"/>
        <v/>
      </c>
    </row>
    <row r="37" spans="1:11" ht="15" customHeight="1" x14ac:dyDescent="0.3">
      <c r="A37" s="14" t="s">
        <v>8</v>
      </c>
      <c r="B37" s="15">
        <v>5535</v>
      </c>
      <c r="C37" s="16">
        <f t="shared" si="9"/>
        <v>-9.4996729888816245E-2</v>
      </c>
      <c r="D37" s="15">
        <v>6091</v>
      </c>
      <c r="E37" s="16">
        <f t="shared" si="5"/>
        <v>0.1004516711833785</v>
      </c>
      <c r="F37" s="22"/>
      <c r="G37" s="16" t="str">
        <f t="shared" si="6"/>
        <v/>
      </c>
      <c r="H37" s="22"/>
      <c r="I37" s="16" t="str">
        <f t="shared" si="7"/>
        <v/>
      </c>
      <c r="J37" s="22"/>
      <c r="K37" s="16" t="str">
        <f t="shared" si="8"/>
        <v/>
      </c>
    </row>
    <row r="38" spans="1:11" ht="15" customHeight="1" x14ac:dyDescent="0.3">
      <c r="A38" s="14" t="s">
        <v>9</v>
      </c>
      <c r="B38" s="15">
        <v>5363</v>
      </c>
      <c r="C38" s="16">
        <f t="shared" si="9"/>
        <v>-7.8047103317861466E-2</v>
      </c>
      <c r="D38" s="15">
        <v>6012</v>
      </c>
      <c r="E38" s="16">
        <f t="shared" si="5"/>
        <v>0.12101435763565171</v>
      </c>
      <c r="F38" s="22"/>
      <c r="G38" s="16" t="str">
        <f t="shared" si="6"/>
        <v/>
      </c>
      <c r="H38" s="22"/>
      <c r="I38" s="16" t="str">
        <f t="shared" si="7"/>
        <v/>
      </c>
      <c r="J38" s="22"/>
      <c r="K38" s="16" t="str">
        <f t="shared" si="8"/>
        <v/>
      </c>
    </row>
    <row r="39" spans="1:11" ht="15" customHeight="1" x14ac:dyDescent="0.3">
      <c r="A39" s="14" t="s">
        <v>10</v>
      </c>
      <c r="B39" s="15">
        <v>5559</v>
      </c>
      <c r="C39" s="16">
        <f t="shared" si="9"/>
        <v>-3.6568457538994847E-2</v>
      </c>
      <c r="D39" s="15">
        <v>6222</v>
      </c>
      <c r="E39" s="16">
        <f t="shared" si="5"/>
        <v>0.11926605504587151</v>
      </c>
      <c r="F39" s="22"/>
      <c r="G39" s="16" t="str">
        <f t="shared" si="6"/>
        <v/>
      </c>
      <c r="H39" s="22"/>
      <c r="I39" s="16" t="str">
        <f t="shared" si="7"/>
        <v/>
      </c>
      <c r="J39" s="22"/>
      <c r="K39" s="16" t="str">
        <f t="shared" si="8"/>
        <v/>
      </c>
    </row>
    <row r="40" spans="1:11" ht="15" customHeight="1" x14ac:dyDescent="0.3">
      <c r="A40" s="14" t="s">
        <v>11</v>
      </c>
      <c r="B40" s="15">
        <v>6445</v>
      </c>
      <c r="C40" s="16">
        <f t="shared" si="9"/>
        <v>-3.9206917113893902E-2</v>
      </c>
      <c r="D40" s="15">
        <v>7440</v>
      </c>
      <c r="E40" s="16">
        <f t="shared" si="5"/>
        <v>0.15438324282389448</v>
      </c>
      <c r="F40" s="22"/>
      <c r="G40" s="16" t="str">
        <f t="shared" si="6"/>
        <v/>
      </c>
      <c r="H40" s="22"/>
      <c r="I40" s="16" t="str">
        <f t="shared" si="7"/>
        <v/>
      </c>
      <c r="J40" s="22"/>
      <c r="K40" s="16" t="str">
        <f t="shared" si="8"/>
        <v/>
      </c>
    </row>
    <row r="41" spans="1:11" ht="15" customHeight="1" x14ac:dyDescent="0.3">
      <c r="A41" s="14" t="s">
        <v>12</v>
      </c>
      <c r="B41" s="15">
        <v>22518</v>
      </c>
      <c r="C41" s="16">
        <f t="shared" si="9"/>
        <v>4.3659621802002224E-2</v>
      </c>
      <c r="D41" s="15">
        <v>23260</v>
      </c>
      <c r="E41" s="16">
        <f t="shared" si="5"/>
        <v>3.2951416644462217E-2</v>
      </c>
      <c r="F41" s="22"/>
      <c r="G41" s="16" t="str">
        <f t="shared" si="6"/>
        <v/>
      </c>
      <c r="H41" s="22"/>
      <c r="I41" s="16" t="str">
        <f t="shared" si="7"/>
        <v/>
      </c>
      <c r="J41" s="22"/>
      <c r="K41" s="16" t="str">
        <f t="shared" si="8"/>
        <v/>
      </c>
    </row>
    <row r="42" spans="1:11" ht="24" customHeight="1" x14ac:dyDescent="0.3">
      <c r="A42" s="20" t="s">
        <v>31</v>
      </c>
      <c r="B42" s="31">
        <f>AVERAGE(B30:B41)</f>
        <v>10489.666666666666</v>
      </c>
      <c r="C42" s="32">
        <f>IF(B42&lt;&gt;"",B42/J93-100%,"")</f>
        <v>-0.10766111595528249</v>
      </c>
      <c r="D42" s="31">
        <f>AVERAGE(D30:D41)</f>
        <v>11168.75</v>
      </c>
      <c r="E42" s="32">
        <f t="shared" si="5"/>
        <v>6.4738313896215427E-2</v>
      </c>
      <c r="F42" s="73">
        <f>AVERAGE(F30:F41)</f>
        <v>21766.333333333332</v>
      </c>
      <c r="G42" s="74">
        <f t="shared" si="6"/>
        <v>0.94886028725983951</v>
      </c>
      <c r="H42" s="73" t="e">
        <f>AVERAGE(H30:H41)</f>
        <v>#DIV/0!</v>
      </c>
      <c r="I42" s="74" t="e">
        <f t="shared" si="7"/>
        <v>#DIV/0!</v>
      </c>
      <c r="J42" s="73" t="e">
        <f>AVERAGE(J30:J41)</f>
        <v>#DIV/0!</v>
      </c>
      <c r="K42" s="74" t="e">
        <f t="shared" si="8"/>
        <v>#DIV/0!</v>
      </c>
    </row>
    <row r="44" spans="1:11" x14ac:dyDescent="0.3">
      <c r="A44" s="17" t="s">
        <v>32</v>
      </c>
    </row>
    <row r="45" spans="1:11" ht="7.5" customHeight="1" x14ac:dyDescent="0.3">
      <c r="A45" s="17"/>
    </row>
    <row r="46" spans="1:11" x14ac:dyDescent="0.3">
      <c r="A46" s="17"/>
    </row>
    <row r="47" spans="1:11" x14ac:dyDescent="0.3">
      <c r="A47" s="17"/>
    </row>
    <row r="48" spans="1:11" x14ac:dyDescent="0.3">
      <c r="A48" s="17"/>
    </row>
    <row r="49" spans="1:11" x14ac:dyDescent="0.3">
      <c r="A49" s="17"/>
    </row>
    <row r="50" spans="1:11" x14ac:dyDescent="0.3">
      <c r="A50" s="17"/>
    </row>
    <row r="51" spans="1:11" x14ac:dyDescent="0.3">
      <c r="A51" s="17"/>
    </row>
    <row r="58" spans="1:11" s="2" customFormat="1" ht="12" customHeight="1" x14ac:dyDescent="0.3">
      <c r="A58" s="84" t="s">
        <v>70</v>
      </c>
      <c r="B58" s="84"/>
      <c r="C58" s="84"/>
      <c r="D58" s="84"/>
      <c r="E58" s="84"/>
      <c r="F58" s="84"/>
      <c r="G58" s="84"/>
      <c r="H58" s="84"/>
      <c r="I58" s="84"/>
      <c r="J58" s="84"/>
      <c r="K58" s="84"/>
    </row>
    <row r="59" spans="1:11" ht="12" customHeight="1" x14ac:dyDescent="0.3">
      <c r="A59" s="80" t="s">
        <v>73</v>
      </c>
      <c r="B59" s="80"/>
      <c r="C59" s="80"/>
      <c r="D59" s="80"/>
      <c r="E59" s="80"/>
      <c r="F59" s="80"/>
      <c r="G59" s="80"/>
      <c r="H59" s="80"/>
      <c r="I59" s="80"/>
      <c r="J59" s="80"/>
      <c r="K59" s="80"/>
    </row>
    <row r="60" spans="1:11" s="17" customFormat="1" ht="13.5" x14ac:dyDescent="0.3"/>
    <row r="61" spans="1:11" ht="18" x14ac:dyDescent="0.35">
      <c r="A61" s="11" t="s">
        <v>72</v>
      </c>
    </row>
    <row r="62" spans="1:11" ht="3" customHeight="1" x14ac:dyDescent="0.3"/>
    <row r="63" spans="1:11" s="30" customFormat="1" ht="15" customHeight="1" x14ac:dyDescent="0.2">
      <c r="A63" s="20" t="s">
        <v>0</v>
      </c>
      <c r="B63" s="29">
        <v>2017</v>
      </c>
      <c r="C63" s="20" t="s">
        <v>19</v>
      </c>
      <c r="D63" s="29">
        <v>2018</v>
      </c>
      <c r="E63" s="20" t="s">
        <v>19</v>
      </c>
      <c r="F63" s="29">
        <v>2019</v>
      </c>
      <c r="G63" s="20" t="s">
        <v>19</v>
      </c>
      <c r="H63" s="29">
        <v>2020</v>
      </c>
      <c r="I63" s="20" t="s">
        <v>19</v>
      </c>
      <c r="J63" s="29">
        <v>2021</v>
      </c>
      <c r="K63" s="20" t="s">
        <v>19</v>
      </c>
    </row>
    <row r="64" spans="1:11" ht="15" customHeight="1" x14ac:dyDescent="0.3">
      <c r="A64" s="14" t="s">
        <v>1</v>
      </c>
      <c r="B64" s="15">
        <v>75278</v>
      </c>
      <c r="C64" s="16">
        <f t="shared" ref="C64:C76" si="10">IF(B64&lt;&gt;"",B64/J115-100%,"")</f>
        <v>-8.6272115524999027E-4</v>
      </c>
      <c r="D64" s="15">
        <v>64167</v>
      </c>
      <c r="E64" s="16">
        <f t="shared" ref="E64:E76" si="11">IF(D64&lt;&gt;"",D64/B64-100%,"")</f>
        <v>-0.14759956428172905</v>
      </c>
      <c r="F64" s="15">
        <v>62949</v>
      </c>
      <c r="G64" s="16">
        <f t="shared" ref="G64:G76" si="12">IF(F64&lt;&gt;"",F64/D64-100%,"")</f>
        <v>-1.898171957548267E-2</v>
      </c>
      <c r="H64" s="15">
        <v>58053</v>
      </c>
      <c r="I64" s="16">
        <f t="shared" ref="I64:I76" si="13">IF(H64&lt;&gt;"",H64/F64-100%,"")</f>
        <v>-7.7777248248582231E-2</v>
      </c>
      <c r="J64" s="15">
        <v>66148</v>
      </c>
      <c r="K64" s="16">
        <f t="shared" ref="K64:K76" si="14">IF(J64&lt;&gt;"",J64/H64-100%,"")</f>
        <v>0.13944154479527326</v>
      </c>
    </row>
    <row r="65" spans="1:11" ht="15" customHeight="1" x14ac:dyDescent="0.3">
      <c r="A65" s="14" t="s">
        <v>2</v>
      </c>
      <c r="B65" s="15">
        <v>63286</v>
      </c>
      <c r="C65" s="16">
        <f t="shared" si="10"/>
        <v>-2.056797957130696E-2</v>
      </c>
      <c r="D65" s="15">
        <v>61427</v>
      </c>
      <c r="E65" s="16">
        <f t="shared" si="11"/>
        <v>-2.9374585216319526E-2</v>
      </c>
      <c r="F65" s="15">
        <v>50788</v>
      </c>
      <c r="G65" s="16">
        <f t="shared" si="12"/>
        <v>-0.17319745388835528</v>
      </c>
      <c r="H65" s="15">
        <v>47420</v>
      </c>
      <c r="I65" s="16">
        <f t="shared" si="13"/>
        <v>-6.6314877530125216E-2</v>
      </c>
      <c r="J65" s="15">
        <v>52690</v>
      </c>
      <c r="K65" s="16">
        <f t="shared" si="14"/>
        <v>0.11113454238717835</v>
      </c>
    </row>
    <row r="66" spans="1:11" ht="15" customHeight="1" x14ac:dyDescent="0.3">
      <c r="A66" s="14" t="s">
        <v>3</v>
      </c>
      <c r="B66" s="15">
        <v>35295</v>
      </c>
      <c r="C66" s="16">
        <f t="shared" si="10"/>
        <v>-0.15807929011020472</v>
      </c>
      <c r="D66" s="15">
        <v>35337</v>
      </c>
      <c r="E66" s="16">
        <f t="shared" si="11"/>
        <v>1.1899702507436327E-3</v>
      </c>
      <c r="F66" s="15">
        <v>27424</v>
      </c>
      <c r="G66" s="16">
        <f t="shared" si="12"/>
        <v>-0.22392959221212894</v>
      </c>
      <c r="H66" s="15">
        <v>55816</v>
      </c>
      <c r="I66" s="16">
        <f t="shared" si="13"/>
        <v>1.0352975495915988</v>
      </c>
      <c r="J66" s="15">
        <v>29031</v>
      </c>
      <c r="K66" s="16">
        <f t="shared" si="14"/>
        <v>-0.47988032105489464</v>
      </c>
    </row>
    <row r="67" spans="1:11" ht="15" customHeight="1" x14ac:dyDescent="0.3">
      <c r="A67" s="14" t="s">
        <v>4</v>
      </c>
      <c r="B67" s="15">
        <v>23344</v>
      </c>
      <c r="C67" s="16">
        <f t="shared" si="10"/>
        <v>-0.11175373844222058</v>
      </c>
      <c r="D67" s="15">
        <v>19355</v>
      </c>
      <c r="E67" s="16">
        <f t="shared" si="11"/>
        <v>-0.17087902673063737</v>
      </c>
      <c r="F67" s="15">
        <v>17144</v>
      </c>
      <c r="G67" s="16">
        <f t="shared" si="12"/>
        <v>-0.11423404804959958</v>
      </c>
      <c r="H67" s="15">
        <v>36326</v>
      </c>
      <c r="I67" s="16">
        <f t="shared" si="13"/>
        <v>1.118875408306113</v>
      </c>
      <c r="J67" s="15">
        <v>20896</v>
      </c>
      <c r="K67" s="16">
        <f t="shared" si="14"/>
        <v>-0.4247646313934923</v>
      </c>
    </row>
    <row r="68" spans="1:11" ht="15" customHeight="1" x14ac:dyDescent="0.3">
      <c r="A68" s="14" t="s">
        <v>5</v>
      </c>
      <c r="B68" s="15">
        <v>19755</v>
      </c>
      <c r="C68" s="16">
        <f t="shared" si="10"/>
        <v>-0.13011889035667112</v>
      </c>
      <c r="D68" s="15">
        <v>16732</v>
      </c>
      <c r="E68" s="16">
        <f t="shared" si="11"/>
        <v>-0.15302455074664645</v>
      </c>
      <c r="F68" s="15">
        <v>15683</v>
      </c>
      <c r="G68" s="16">
        <f t="shared" si="12"/>
        <v>-6.2694238584747763E-2</v>
      </c>
      <c r="H68" s="15">
        <v>28976</v>
      </c>
      <c r="I68" s="16">
        <f t="shared" si="13"/>
        <v>0.84760568768730482</v>
      </c>
      <c r="J68" s="15">
        <v>18297</v>
      </c>
      <c r="K68" s="16">
        <f t="shared" si="14"/>
        <v>-0.36854638321369404</v>
      </c>
    </row>
    <row r="69" spans="1:11" ht="15" customHeight="1" x14ac:dyDescent="0.3">
      <c r="A69" s="14" t="s">
        <v>6</v>
      </c>
      <c r="B69" s="15">
        <v>18853</v>
      </c>
      <c r="C69" s="16">
        <f t="shared" si="10"/>
        <v>-9.512838972882165E-2</v>
      </c>
      <c r="D69" s="15">
        <v>15865</v>
      </c>
      <c r="E69" s="16">
        <f t="shared" si="11"/>
        <v>-0.15848936508778444</v>
      </c>
      <c r="F69" s="15">
        <v>14867</v>
      </c>
      <c r="G69" s="16">
        <f t="shared" si="12"/>
        <v>-6.290576741254339E-2</v>
      </c>
      <c r="H69" s="15">
        <v>23966</v>
      </c>
      <c r="I69" s="16">
        <f t="shared" si="13"/>
        <v>0.61202663617407671</v>
      </c>
      <c r="J69" s="15">
        <v>17087</v>
      </c>
      <c r="K69" s="16">
        <f t="shared" si="14"/>
        <v>-0.28703162813986483</v>
      </c>
    </row>
    <row r="70" spans="1:11" ht="15" customHeight="1" x14ac:dyDescent="0.3">
      <c r="A70" s="14" t="s">
        <v>7</v>
      </c>
      <c r="B70" s="15">
        <v>18487</v>
      </c>
      <c r="C70" s="16">
        <f t="shared" si="10"/>
        <v>-8.8771687697160928E-2</v>
      </c>
      <c r="D70" s="15">
        <v>15954</v>
      </c>
      <c r="E70" s="16">
        <f t="shared" si="11"/>
        <v>-0.13701519987017907</v>
      </c>
      <c r="F70" s="15">
        <v>14979</v>
      </c>
      <c r="G70" s="16">
        <f t="shared" si="12"/>
        <v>-6.1113200451297534E-2</v>
      </c>
      <c r="H70" s="15">
        <v>21843</v>
      </c>
      <c r="I70" s="16">
        <f t="shared" si="13"/>
        <v>0.45824153815341484</v>
      </c>
      <c r="J70" s="15">
        <v>16672</v>
      </c>
      <c r="K70" s="16">
        <f t="shared" si="14"/>
        <v>-0.23673488073982507</v>
      </c>
    </row>
    <row r="71" spans="1:11" ht="15" customHeight="1" x14ac:dyDescent="0.3">
      <c r="A71" s="14" t="s">
        <v>8</v>
      </c>
      <c r="B71" s="15">
        <v>18421</v>
      </c>
      <c r="C71" s="16">
        <f t="shared" si="10"/>
        <v>-0.10084443793625231</v>
      </c>
      <c r="D71" s="15">
        <v>16278</v>
      </c>
      <c r="E71" s="16">
        <f t="shared" si="11"/>
        <v>-0.11633461809890888</v>
      </c>
      <c r="F71" s="15">
        <v>15415</v>
      </c>
      <c r="G71" s="16">
        <f t="shared" si="12"/>
        <v>-5.301634107384201E-2</v>
      </c>
      <c r="H71" s="15">
        <v>21267</v>
      </c>
      <c r="I71" s="16">
        <f t="shared" si="13"/>
        <v>0.37963023029516707</v>
      </c>
      <c r="J71" s="15">
        <v>16761</v>
      </c>
      <c r="K71" s="16">
        <f t="shared" si="14"/>
        <v>-0.21187755677810693</v>
      </c>
    </row>
    <row r="72" spans="1:11" ht="15" customHeight="1" x14ac:dyDescent="0.3">
      <c r="A72" s="14" t="s">
        <v>9</v>
      </c>
      <c r="B72" s="15">
        <v>17756</v>
      </c>
      <c r="C72" s="16">
        <f t="shared" si="10"/>
        <v>-0.11277669514815369</v>
      </c>
      <c r="D72" s="15">
        <v>15478</v>
      </c>
      <c r="E72" s="16">
        <f t="shared" si="11"/>
        <v>-0.12829466095967557</v>
      </c>
      <c r="F72" s="15">
        <v>14984</v>
      </c>
      <c r="G72" s="16">
        <f t="shared" si="12"/>
        <v>-3.1916268251712121E-2</v>
      </c>
      <c r="H72" s="15">
        <v>20099</v>
      </c>
      <c r="I72" s="16">
        <f t="shared" si="13"/>
        <v>0.34136412172984509</v>
      </c>
      <c r="J72" s="15">
        <v>15888</v>
      </c>
      <c r="K72" s="16">
        <f t="shared" si="14"/>
        <v>-0.20951291109010395</v>
      </c>
    </row>
    <row r="73" spans="1:11" ht="15" customHeight="1" x14ac:dyDescent="0.3">
      <c r="A73" s="14" t="s">
        <v>10</v>
      </c>
      <c r="B73" s="15">
        <v>18140</v>
      </c>
      <c r="C73" s="16">
        <f t="shared" si="10"/>
        <v>-0.11813320369470104</v>
      </c>
      <c r="D73" s="15">
        <v>16036</v>
      </c>
      <c r="E73" s="16">
        <f t="shared" si="11"/>
        <v>-0.11598676957001097</v>
      </c>
      <c r="F73" s="15">
        <v>15439</v>
      </c>
      <c r="G73" s="16">
        <f t="shared" si="12"/>
        <v>-3.7228735345472663E-2</v>
      </c>
      <c r="H73" s="15">
        <v>20093</v>
      </c>
      <c r="I73" s="16">
        <f t="shared" si="13"/>
        <v>0.30144439406697332</v>
      </c>
      <c r="J73" s="15">
        <v>15600</v>
      </c>
      <c r="K73" s="16">
        <f t="shared" si="14"/>
        <v>-0.22361021251182001</v>
      </c>
    </row>
    <row r="74" spans="1:11" ht="15" customHeight="1" x14ac:dyDescent="0.3">
      <c r="A74" s="14" t="s">
        <v>11</v>
      </c>
      <c r="B74" s="15">
        <v>21614</v>
      </c>
      <c r="C74" s="16">
        <f t="shared" si="10"/>
        <v>-0.12568261801707048</v>
      </c>
      <c r="D74" s="15">
        <v>19886</v>
      </c>
      <c r="E74" s="16">
        <f t="shared" si="11"/>
        <v>-7.9948181734061263E-2</v>
      </c>
      <c r="F74" s="15">
        <v>18448</v>
      </c>
      <c r="G74" s="16">
        <f t="shared" si="12"/>
        <v>-7.2312179422709399E-2</v>
      </c>
      <c r="H74" s="15">
        <v>24191</v>
      </c>
      <c r="I74" s="16">
        <f t="shared" si="13"/>
        <v>0.31130745880312238</v>
      </c>
      <c r="J74" s="15">
        <v>18426</v>
      </c>
      <c r="K74" s="16">
        <f t="shared" si="14"/>
        <v>-0.23831176883965111</v>
      </c>
    </row>
    <row r="75" spans="1:11" ht="15" customHeight="1" x14ac:dyDescent="0.3">
      <c r="A75" s="14" t="s">
        <v>12</v>
      </c>
      <c r="B75" s="15">
        <v>57506</v>
      </c>
      <c r="C75" s="16">
        <f t="shared" si="10"/>
        <v>-7.9903999999999975E-2</v>
      </c>
      <c r="D75" s="15">
        <v>53313</v>
      </c>
      <c r="E75" s="16">
        <f t="shared" si="11"/>
        <v>-7.2914130699405333E-2</v>
      </c>
      <c r="F75" s="15">
        <v>51682</v>
      </c>
      <c r="G75" s="16">
        <f t="shared" si="12"/>
        <v>-3.0592913548290301E-2</v>
      </c>
      <c r="H75" s="15">
        <v>57396</v>
      </c>
      <c r="I75" s="16">
        <f t="shared" si="13"/>
        <v>0.1105607368135908</v>
      </c>
      <c r="J75" s="15">
        <v>50281</v>
      </c>
      <c r="K75" s="16">
        <f t="shared" si="14"/>
        <v>-0.12396334239319817</v>
      </c>
    </row>
    <row r="76" spans="1:11" ht="24" customHeight="1" x14ac:dyDescent="0.3">
      <c r="A76" s="20" t="s">
        <v>31</v>
      </c>
      <c r="B76" s="68">
        <f>AVERAGE(B64:B75)</f>
        <v>32311.25</v>
      </c>
      <c r="C76" s="69">
        <f t="shared" si="10"/>
        <v>-7.744744637567369E-2</v>
      </c>
      <c r="D76" s="68">
        <f>AVERAGE(D64:D75)</f>
        <v>29152.333333333332</v>
      </c>
      <c r="E76" s="69">
        <f t="shared" si="11"/>
        <v>-9.7765226249887149E-2</v>
      </c>
      <c r="F76" s="68">
        <f>AVERAGE(F64:F75)</f>
        <v>26650.166666666668</v>
      </c>
      <c r="G76" s="69">
        <f t="shared" si="12"/>
        <v>-8.5830751111974912E-2</v>
      </c>
      <c r="H76" s="68">
        <f>AVERAGE(H64:H75)</f>
        <v>34620.5</v>
      </c>
      <c r="I76" s="69">
        <f t="shared" si="13"/>
        <v>0.29907255114101838</v>
      </c>
      <c r="J76" s="68">
        <f>AVERAGE(J64:J75)</f>
        <v>28148.083333333332</v>
      </c>
      <c r="K76" s="69">
        <f t="shared" si="14"/>
        <v>-0.18695329838294272</v>
      </c>
    </row>
    <row r="78" spans="1:11" ht="18" x14ac:dyDescent="0.35">
      <c r="A78" s="11" t="s">
        <v>71</v>
      </c>
    </row>
    <row r="79" spans="1:11" ht="3" customHeight="1" x14ac:dyDescent="0.3"/>
    <row r="80" spans="1:11" s="17" customFormat="1" ht="15" customHeight="1" x14ac:dyDescent="0.3">
      <c r="A80" s="20" t="s">
        <v>0</v>
      </c>
      <c r="B80" s="29">
        <v>2017</v>
      </c>
      <c r="C80" s="20" t="s">
        <v>19</v>
      </c>
      <c r="D80" s="29">
        <v>2018</v>
      </c>
      <c r="E80" s="20" t="s">
        <v>19</v>
      </c>
      <c r="F80" s="29">
        <v>2019</v>
      </c>
      <c r="G80" s="20" t="s">
        <v>19</v>
      </c>
      <c r="H80" s="29">
        <v>2020</v>
      </c>
      <c r="I80" s="20" t="s">
        <v>19</v>
      </c>
      <c r="J80" s="29">
        <v>2021</v>
      </c>
      <c r="K80" s="20" t="s">
        <v>19</v>
      </c>
    </row>
    <row r="81" spans="1:11" ht="15" customHeight="1" x14ac:dyDescent="0.3">
      <c r="A81" s="14" t="s">
        <v>1</v>
      </c>
      <c r="B81" s="15">
        <v>37230</v>
      </c>
      <c r="C81" s="16">
        <f t="shared" ref="C81:C93" si="15">IF(B81&lt;&gt;"",B81/J132-100%,"")</f>
        <v>3.6469933184855252E-2</v>
      </c>
      <c r="D81" s="15">
        <v>30462</v>
      </c>
      <c r="E81" s="16">
        <f t="shared" ref="E81:E93" si="16">IF(D81&lt;&gt;"",D81/B81-100%,"")</f>
        <v>-0.18178887993553583</v>
      </c>
      <c r="F81" s="15">
        <v>29709</v>
      </c>
      <c r="G81" s="16">
        <f t="shared" ref="G81:G93" si="17">IF(F81&lt;&gt;"",F81/D81-100%,"")</f>
        <v>-2.4719322434508584E-2</v>
      </c>
      <c r="H81" s="15">
        <v>27151</v>
      </c>
      <c r="I81" s="16">
        <f t="shared" ref="I81:I93" si="18">IF(H81&lt;&gt;"",H81/F81-100%,"")</f>
        <v>-8.6101854656837951E-2</v>
      </c>
      <c r="J81" s="15">
        <v>31395</v>
      </c>
      <c r="K81" s="16">
        <f t="shared" ref="K81:K93" si="19">IF(J81&lt;&gt;"",J81/H81-100%,"")</f>
        <v>0.15631100143641108</v>
      </c>
    </row>
    <row r="82" spans="1:11" ht="15" customHeight="1" x14ac:dyDescent="0.3">
      <c r="A82" s="14" t="s">
        <v>2</v>
      </c>
      <c r="B82" s="15">
        <v>30555</v>
      </c>
      <c r="C82" s="16">
        <f t="shared" si="15"/>
        <v>-5.4682159945317332E-3</v>
      </c>
      <c r="D82" s="15">
        <v>30019</v>
      </c>
      <c r="E82" s="16">
        <f t="shared" si="16"/>
        <v>-1.7542137129766044E-2</v>
      </c>
      <c r="F82" s="15">
        <v>24275</v>
      </c>
      <c r="G82" s="16">
        <f t="shared" si="17"/>
        <v>-0.19134548119524297</v>
      </c>
      <c r="H82" s="15">
        <v>22624</v>
      </c>
      <c r="I82" s="16">
        <f t="shared" si="18"/>
        <v>-6.8012358393408912E-2</v>
      </c>
      <c r="J82" s="15">
        <v>24827</v>
      </c>
      <c r="K82" s="16">
        <f t="shared" si="19"/>
        <v>9.7374469589816215E-2</v>
      </c>
    </row>
    <row r="83" spans="1:11" ht="15" customHeight="1" x14ac:dyDescent="0.3">
      <c r="A83" s="14" t="s">
        <v>3</v>
      </c>
      <c r="B83" s="15">
        <v>14900</v>
      </c>
      <c r="C83" s="16">
        <f t="shared" si="15"/>
        <v>-0.19249945805332758</v>
      </c>
      <c r="D83" s="15">
        <v>15486</v>
      </c>
      <c r="E83" s="16">
        <f t="shared" si="16"/>
        <v>3.9328859060402621E-2</v>
      </c>
      <c r="F83" s="15">
        <v>11324</v>
      </c>
      <c r="G83" s="16">
        <f t="shared" si="17"/>
        <v>-0.26875887898747253</v>
      </c>
      <c r="H83" s="15">
        <v>24328</v>
      </c>
      <c r="I83" s="16">
        <f t="shared" si="18"/>
        <v>1.1483574708583539</v>
      </c>
      <c r="J83" s="15">
        <v>12135</v>
      </c>
      <c r="K83" s="16">
        <f t="shared" si="19"/>
        <v>-0.50119204209141732</v>
      </c>
    </row>
    <row r="84" spans="1:11" ht="15" customHeight="1" x14ac:dyDescent="0.3">
      <c r="A84" s="14" t="s">
        <v>4</v>
      </c>
      <c r="B84" s="15">
        <v>8865</v>
      </c>
      <c r="C84" s="16">
        <f t="shared" si="15"/>
        <v>-0.12728883638511523</v>
      </c>
      <c r="D84" s="15">
        <v>7116</v>
      </c>
      <c r="E84" s="16">
        <f t="shared" si="16"/>
        <v>-0.19729272419627752</v>
      </c>
      <c r="F84" s="15">
        <v>6083</v>
      </c>
      <c r="G84" s="16">
        <f t="shared" si="17"/>
        <v>-0.14516582349634621</v>
      </c>
      <c r="H84" s="15">
        <v>12589</v>
      </c>
      <c r="I84" s="16">
        <f t="shared" si="18"/>
        <v>1.0695380568798289</v>
      </c>
      <c r="J84" s="15">
        <v>7752</v>
      </c>
      <c r="K84" s="16">
        <f t="shared" si="19"/>
        <v>-0.38422432282151087</v>
      </c>
    </row>
    <row r="85" spans="1:11" ht="15" customHeight="1" x14ac:dyDescent="0.3">
      <c r="A85" s="14" t="s">
        <v>5</v>
      </c>
      <c r="B85" s="15">
        <v>7273</v>
      </c>
      <c r="C85" s="16">
        <f t="shared" si="15"/>
        <v>-0.15390879478827357</v>
      </c>
      <c r="D85" s="15">
        <v>5992</v>
      </c>
      <c r="E85" s="16">
        <f t="shared" si="16"/>
        <v>-0.17613089509143409</v>
      </c>
      <c r="F85" s="15">
        <v>5570</v>
      </c>
      <c r="G85" s="16">
        <f t="shared" si="17"/>
        <v>-7.0427236315086739E-2</v>
      </c>
      <c r="H85" s="15">
        <v>9867</v>
      </c>
      <c r="I85" s="16">
        <f t="shared" si="18"/>
        <v>0.77145421903052069</v>
      </c>
      <c r="J85" s="15">
        <v>6679</v>
      </c>
      <c r="K85" s="16">
        <f t="shared" si="19"/>
        <v>-0.3230971926624101</v>
      </c>
    </row>
    <row r="86" spans="1:11" ht="15" customHeight="1" x14ac:dyDescent="0.3">
      <c r="A86" s="14" t="s">
        <v>6</v>
      </c>
      <c r="B86" s="15">
        <v>6872</v>
      </c>
      <c r="C86" s="16">
        <f t="shared" si="15"/>
        <v>-0.12858229774283536</v>
      </c>
      <c r="D86" s="15">
        <v>5713</v>
      </c>
      <c r="E86" s="16">
        <f t="shared" si="16"/>
        <v>-0.16865541327124567</v>
      </c>
      <c r="F86" s="15">
        <v>5241</v>
      </c>
      <c r="G86" s="16">
        <f t="shared" si="17"/>
        <v>-8.2618589182566038E-2</v>
      </c>
      <c r="H86" s="15">
        <v>8200</v>
      </c>
      <c r="I86" s="16">
        <f t="shared" si="18"/>
        <v>0.56458691089486734</v>
      </c>
      <c r="J86" s="15">
        <v>6239</v>
      </c>
      <c r="K86" s="16">
        <f t="shared" si="19"/>
        <v>-0.23914634146341462</v>
      </c>
    </row>
    <row r="87" spans="1:11" ht="15" customHeight="1" x14ac:dyDescent="0.3">
      <c r="A87" s="14" t="s">
        <v>7</v>
      </c>
      <c r="B87" s="15">
        <v>6780</v>
      </c>
      <c r="C87" s="16">
        <f t="shared" si="15"/>
        <v>-0.10542287900778469</v>
      </c>
      <c r="D87" s="15">
        <v>5654</v>
      </c>
      <c r="E87" s="16">
        <f t="shared" si="16"/>
        <v>-0.16607669616519172</v>
      </c>
      <c r="F87" s="22">
        <v>5334</v>
      </c>
      <c r="G87" s="16">
        <f t="shared" si="17"/>
        <v>-5.659709939865587E-2</v>
      </c>
      <c r="H87" s="22">
        <v>7631</v>
      </c>
      <c r="I87" s="16">
        <f t="shared" si="18"/>
        <v>0.43063367079115111</v>
      </c>
      <c r="J87" s="22">
        <v>6049</v>
      </c>
      <c r="K87" s="16">
        <f t="shared" si="19"/>
        <v>-0.20731227886253445</v>
      </c>
    </row>
    <row r="88" spans="1:11" ht="15" customHeight="1" x14ac:dyDescent="0.3">
      <c r="A88" s="14" t="s">
        <v>8</v>
      </c>
      <c r="B88" s="15">
        <v>6667</v>
      </c>
      <c r="C88" s="16">
        <f t="shared" si="15"/>
        <v>-0.1337058212058212</v>
      </c>
      <c r="D88" s="15">
        <v>5627</v>
      </c>
      <c r="E88" s="16">
        <f t="shared" si="16"/>
        <v>-0.15599220038998052</v>
      </c>
      <c r="F88" s="22">
        <v>5451</v>
      </c>
      <c r="G88" s="16">
        <f t="shared" si="17"/>
        <v>-3.1277767904745013E-2</v>
      </c>
      <c r="H88" s="22">
        <v>7478</v>
      </c>
      <c r="I88" s="16">
        <f t="shared" si="18"/>
        <v>0.37185837461016336</v>
      </c>
      <c r="J88" s="22">
        <v>6116</v>
      </c>
      <c r="K88" s="16">
        <f t="shared" si="19"/>
        <v>-0.18213426049745918</v>
      </c>
    </row>
    <row r="89" spans="1:11" ht="15" customHeight="1" x14ac:dyDescent="0.3">
      <c r="A89" s="14" t="s">
        <v>9</v>
      </c>
      <c r="B89" s="15">
        <v>6550</v>
      </c>
      <c r="C89" s="16">
        <f t="shared" si="15"/>
        <v>-0.1388377596634236</v>
      </c>
      <c r="D89" s="15">
        <v>5438</v>
      </c>
      <c r="E89" s="16">
        <f t="shared" si="16"/>
        <v>-0.16977099236641224</v>
      </c>
      <c r="F89" s="22">
        <v>5447</v>
      </c>
      <c r="G89" s="16">
        <f t="shared" si="17"/>
        <v>1.6550202280249948E-3</v>
      </c>
      <c r="H89" s="22">
        <v>7155</v>
      </c>
      <c r="I89" s="16">
        <f t="shared" si="18"/>
        <v>0.31356710115659991</v>
      </c>
      <c r="J89" s="22">
        <v>5817</v>
      </c>
      <c r="K89" s="16">
        <f t="shared" si="19"/>
        <v>-0.1870020964360587</v>
      </c>
    </row>
    <row r="90" spans="1:11" ht="15" customHeight="1" x14ac:dyDescent="0.3">
      <c r="A90" s="14" t="s">
        <v>10</v>
      </c>
      <c r="B90" s="15">
        <v>6783</v>
      </c>
      <c r="C90" s="16">
        <f t="shared" si="15"/>
        <v>-0.13283047813858351</v>
      </c>
      <c r="D90" s="15">
        <v>5651</v>
      </c>
      <c r="E90" s="16">
        <f t="shared" si="16"/>
        <v>-0.16688780775468082</v>
      </c>
      <c r="F90" s="22">
        <v>5568</v>
      </c>
      <c r="G90" s="16">
        <f t="shared" si="17"/>
        <v>-1.4687665899840718E-2</v>
      </c>
      <c r="H90" s="22">
        <v>7276</v>
      </c>
      <c r="I90" s="16">
        <f t="shared" si="18"/>
        <v>0.30675287356321834</v>
      </c>
      <c r="J90" s="22">
        <v>5770</v>
      </c>
      <c r="K90" s="16">
        <f t="shared" si="19"/>
        <v>-0.2069818581638263</v>
      </c>
    </row>
    <row r="91" spans="1:11" ht="15" customHeight="1" x14ac:dyDescent="0.3">
      <c r="A91" s="14" t="s">
        <v>11</v>
      </c>
      <c r="B91" s="15">
        <v>7858</v>
      </c>
      <c r="C91" s="16">
        <f t="shared" si="15"/>
        <v>-0.15704784381034109</v>
      </c>
      <c r="D91" s="15">
        <v>6928</v>
      </c>
      <c r="E91" s="16">
        <f t="shared" si="16"/>
        <v>-0.11835072537541358</v>
      </c>
      <c r="F91" s="22">
        <v>6544</v>
      </c>
      <c r="G91" s="16">
        <f t="shared" si="17"/>
        <v>-5.5427251732101612E-2</v>
      </c>
      <c r="H91" s="22">
        <v>8733</v>
      </c>
      <c r="I91" s="16">
        <f t="shared" si="18"/>
        <v>0.33450488997555006</v>
      </c>
      <c r="J91" s="22">
        <v>6708</v>
      </c>
      <c r="K91" s="16">
        <f t="shared" si="19"/>
        <v>-0.23187907935417384</v>
      </c>
    </row>
    <row r="92" spans="1:11" ht="15" customHeight="1" x14ac:dyDescent="0.3">
      <c r="A92" s="14" t="s">
        <v>12</v>
      </c>
      <c r="B92" s="15">
        <v>24469</v>
      </c>
      <c r="C92" s="16">
        <f t="shared" si="15"/>
        <v>-0.11283129690729121</v>
      </c>
      <c r="D92" s="15">
        <v>21894</v>
      </c>
      <c r="E92" s="16">
        <f t="shared" si="16"/>
        <v>-0.10523519555355754</v>
      </c>
      <c r="F92" s="22">
        <v>20910</v>
      </c>
      <c r="G92" s="16">
        <f t="shared" si="17"/>
        <v>-4.49438202247191E-2</v>
      </c>
      <c r="H92" s="22">
        <v>24071</v>
      </c>
      <c r="I92" s="16">
        <f t="shared" si="18"/>
        <v>0.15117168818747007</v>
      </c>
      <c r="J92" s="22">
        <v>21576</v>
      </c>
      <c r="K92" s="16">
        <f t="shared" si="19"/>
        <v>-0.10365169706285571</v>
      </c>
    </row>
    <row r="93" spans="1:11" ht="24" customHeight="1" x14ac:dyDescent="0.3">
      <c r="A93" s="20" t="s">
        <v>31</v>
      </c>
      <c r="B93" s="68">
        <f>AVERAGE(B81:B92)</f>
        <v>13733.5</v>
      </c>
      <c r="C93" s="69">
        <f t="shared" si="15"/>
        <v>-8.1069024930160993E-2</v>
      </c>
      <c r="D93" s="68">
        <f>AVERAGE(D81:D92)</f>
        <v>12165</v>
      </c>
      <c r="E93" s="69">
        <f t="shared" si="16"/>
        <v>-0.11420977900753637</v>
      </c>
      <c r="F93" s="68">
        <f>AVERAGE(F81:F92)</f>
        <v>10954.666666666666</v>
      </c>
      <c r="G93" s="69">
        <f t="shared" si="17"/>
        <v>-9.9493081244006132E-2</v>
      </c>
      <c r="H93" s="68">
        <f>AVERAGE(H81:H92)</f>
        <v>13925.25</v>
      </c>
      <c r="I93" s="69">
        <f t="shared" si="18"/>
        <v>0.27117058179162612</v>
      </c>
      <c r="J93" s="68">
        <f>AVERAGE(J81:J92)</f>
        <v>11755.25</v>
      </c>
      <c r="K93" s="69">
        <f t="shared" si="19"/>
        <v>-0.15583203174090232</v>
      </c>
    </row>
    <row r="95" spans="1:11" x14ac:dyDescent="0.3">
      <c r="A95" s="17" t="s">
        <v>32</v>
      </c>
    </row>
    <row r="96" spans="1:11" ht="7.5" customHeight="1" x14ac:dyDescent="0.3">
      <c r="A96" s="17"/>
    </row>
    <row r="97" spans="1:11" x14ac:dyDescent="0.3">
      <c r="A97" s="17"/>
    </row>
    <row r="98" spans="1:11" x14ac:dyDescent="0.3">
      <c r="A98" s="17"/>
    </row>
    <row r="99" spans="1:11" x14ac:dyDescent="0.3">
      <c r="A99" s="17"/>
    </row>
    <row r="100" spans="1:11" x14ac:dyDescent="0.3">
      <c r="A100" s="17"/>
    </row>
    <row r="101" spans="1:11" x14ac:dyDescent="0.3">
      <c r="A101" s="17"/>
    </row>
    <row r="102" spans="1:11" x14ac:dyDescent="0.3">
      <c r="A102" s="17"/>
    </row>
    <row r="109" spans="1:11" s="2" customFormat="1" ht="12" customHeight="1" x14ac:dyDescent="0.3">
      <c r="A109" s="84" t="s">
        <v>70</v>
      </c>
      <c r="B109" s="84"/>
      <c r="C109" s="84"/>
      <c r="D109" s="84"/>
      <c r="E109" s="84"/>
      <c r="F109" s="84"/>
      <c r="G109" s="84"/>
      <c r="H109" s="84"/>
      <c r="I109" s="84"/>
      <c r="J109" s="84"/>
      <c r="K109" s="84"/>
    </row>
    <row r="110" spans="1:11" ht="12" customHeight="1" x14ac:dyDescent="0.3">
      <c r="A110" s="80" t="s">
        <v>73</v>
      </c>
      <c r="B110" s="80"/>
      <c r="C110" s="80"/>
      <c r="D110" s="80"/>
      <c r="E110" s="80"/>
      <c r="F110" s="80"/>
      <c r="G110" s="80"/>
      <c r="H110" s="80"/>
      <c r="I110" s="80"/>
      <c r="J110" s="80"/>
      <c r="K110" s="80"/>
    </row>
    <row r="111" spans="1:11" s="17" customFormat="1" ht="13.5" x14ac:dyDescent="0.3"/>
    <row r="112" spans="1:11" ht="18" x14ac:dyDescent="0.35">
      <c r="A112" s="11" t="s">
        <v>72</v>
      </c>
    </row>
    <row r="113" spans="1:11" ht="3" customHeight="1" x14ac:dyDescent="0.3"/>
    <row r="114" spans="1:11" s="30" customFormat="1" ht="15" customHeight="1" x14ac:dyDescent="0.2">
      <c r="A114" s="20" t="s">
        <v>0</v>
      </c>
      <c r="B114" s="29">
        <v>2012</v>
      </c>
      <c r="C114" s="20" t="s">
        <v>19</v>
      </c>
      <c r="D114" s="29">
        <v>2013</v>
      </c>
      <c r="E114" s="20" t="s">
        <v>19</v>
      </c>
      <c r="F114" s="29">
        <v>2014</v>
      </c>
      <c r="G114" s="20" t="s">
        <v>19</v>
      </c>
      <c r="H114" s="29">
        <v>2015</v>
      </c>
      <c r="I114" s="20" t="s">
        <v>19</v>
      </c>
      <c r="J114" s="29">
        <v>2016</v>
      </c>
      <c r="K114" s="20" t="s">
        <v>19</v>
      </c>
    </row>
    <row r="115" spans="1:11" ht="15" customHeight="1" x14ac:dyDescent="0.3">
      <c r="A115" s="14" t="s">
        <v>1</v>
      </c>
      <c r="B115" s="15">
        <v>66950</v>
      </c>
      <c r="C115" s="16">
        <f>IF(B115&lt;&gt;"",B115/J166-100%,"")</f>
        <v>-2.1041395546067321E-2</v>
      </c>
      <c r="D115" s="15">
        <v>72771</v>
      </c>
      <c r="E115" s="16">
        <f t="shared" ref="E115:E127" si="20">IF(D115&lt;&gt;"",D115/B115-100%,"")</f>
        <v>8.6945481702763283E-2</v>
      </c>
      <c r="F115" s="15">
        <v>73247</v>
      </c>
      <c r="G115" s="16">
        <f t="shared" ref="G115:G127" si="21">IF(F115&lt;&gt;"",F115/D115-100%,"")</f>
        <v>6.5410671833558975E-3</v>
      </c>
      <c r="H115" s="15">
        <v>75174</v>
      </c>
      <c r="I115" s="16">
        <f t="shared" ref="I115:I127" si="22">IF(H115&lt;&gt;"",H115/F115-100%,"")</f>
        <v>2.6308244706267914E-2</v>
      </c>
      <c r="J115" s="15">
        <v>75343</v>
      </c>
      <c r="K115" s="16">
        <f t="shared" ref="K115:K127" si="23">IF(J115&lt;&gt;"",J115/H115-100%,"")</f>
        <v>2.2481177002686703E-3</v>
      </c>
    </row>
    <row r="116" spans="1:11" ht="15" customHeight="1" x14ac:dyDescent="0.3">
      <c r="A116" s="14" t="s">
        <v>2</v>
      </c>
      <c r="B116" s="15">
        <v>65071</v>
      </c>
      <c r="C116" s="16">
        <f t="shared" ref="C116:C126" si="24">IF(B116&lt;&gt;"",B116/J167-100%,"")</f>
        <v>9.2345140171227191E-2</v>
      </c>
      <c r="D116" s="15">
        <v>68614</v>
      </c>
      <c r="E116" s="16">
        <f t="shared" si="20"/>
        <v>5.444821810022904E-2</v>
      </c>
      <c r="F116" s="15">
        <v>67183</v>
      </c>
      <c r="G116" s="16">
        <f t="shared" si="21"/>
        <v>-2.0855802022910819E-2</v>
      </c>
      <c r="H116" s="15">
        <v>71763</v>
      </c>
      <c r="I116" s="16">
        <f t="shared" si="22"/>
        <v>6.8172007799592205E-2</v>
      </c>
      <c r="J116" s="15">
        <v>64615</v>
      </c>
      <c r="K116" s="16">
        <f t="shared" si="23"/>
        <v>-9.9605646363725042E-2</v>
      </c>
    </row>
    <row r="117" spans="1:11" ht="15" customHeight="1" x14ac:dyDescent="0.3">
      <c r="A117" s="14" t="s">
        <v>3</v>
      </c>
      <c r="B117" s="15">
        <v>35006</v>
      </c>
      <c r="C117" s="16">
        <f t="shared" si="24"/>
        <v>0.10561556439896402</v>
      </c>
      <c r="D117" s="15">
        <v>44520</v>
      </c>
      <c r="E117" s="16">
        <f t="shared" si="20"/>
        <v>0.27178198023196032</v>
      </c>
      <c r="F117" s="15">
        <v>39426</v>
      </c>
      <c r="G117" s="16">
        <f t="shared" si="21"/>
        <v>-0.1144204851752022</v>
      </c>
      <c r="H117" s="15">
        <v>45070</v>
      </c>
      <c r="I117" s="16">
        <f t="shared" si="22"/>
        <v>0.14315426368386341</v>
      </c>
      <c r="J117" s="15">
        <v>41922</v>
      </c>
      <c r="K117" s="16">
        <f t="shared" si="23"/>
        <v>-6.9846904814732658E-2</v>
      </c>
    </row>
    <row r="118" spans="1:11" ht="15" customHeight="1" x14ac:dyDescent="0.3">
      <c r="A118" s="14" t="s">
        <v>4</v>
      </c>
      <c r="B118" s="15">
        <v>19156</v>
      </c>
      <c r="C118" s="16">
        <f t="shared" si="24"/>
        <v>7.9576194770063058E-2</v>
      </c>
      <c r="D118" s="15">
        <v>21940</v>
      </c>
      <c r="E118" s="16">
        <f t="shared" si="20"/>
        <v>0.14533305491751936</v>
      </c>
      <c r="F118" s="15">
        <v>25626</v>
      </c>
      <c r="G118" s="16">
        <f t="shared" si="21"/>
        <v>0.16800364630811293</v>
      </c>
      <c r="H118" s="15">
        <v>28814</v>
      </c>
      <c r="I118" s="16">
        <f t="shared" si="22"/>
        <v>0.12440490127214554</v>
      </c>
      <c r="J118" s="15">
        <v>26281</v>
      </c>
      <c r="K118" s="16">
        <f t="shared" si="23"/>
        <v>-8.7908655514680412E-2</v>
      </c>
    </row>
    <row r="119" spans="1:11" ht="15" customHeight="1" x14ac:dyDescent="0.3">
      <c r="A119" s="14" t="s">
        <v>5</v>
      </c>
      <c r="B119" s="15">
        <v>15406</v>
      </c>
      <c r="C119" s="16">
        <f t="shared" si="24"/>
        <v>8.7533530989693631E-2</v>
      </c>
      <c r="D119" s="15">
        <v>17761</v>
      </c>
      <c r="E119" s="16">
        <f t="shared" si="20"/>
        <v>0.15286252109567711</v>
      </c>
      <c r="F119" s="15">
        <v>21736</v>
      </c>
      <c r="G119" s="16">
        <f t="shared" si="21"/>
        <v>0.2238049659366026</v>
      </c>
      <c r="H119" s="15">
        <v>24715</v>
      </c>
      <c r="I119" s="16">
        <f t="shared" si="22"/>
        <v>0.13705373573794621</v>
      </c>
      <c r="J119" s="15">
        <v>22710</v>
      </c>
      <c r="K119" s="16">
        <f t="shared" si="23"/>
        <v>-8.1124822981994749E-2</v>
      </c>
    </row>
    <row r="120" spans="1:11" ht="15" customHeight="1" x14ac:dyDescent="0.3">
      <c r="A120" s="14" t="s">
        <v>6</v>
      </c>
      <c r="B120" s="15">
        <v>14318</v>
      </c>
      <c r="C120" s="16">
        <f t="shared" si="24"/>
        <v>7.597505072518218E-2</v>
      </c>
      <c r="D120" s="15">
        <v>16432</v>
      </c>
      <c r="E120" s="16">
        <f t="shared" si="20"/>
        <v>0.1476463193183406</v>
      </c>
      <c r="F120" s="15">
        <v>20384</v>
      </c>
      <c r="G120" s="16">
        <f t="shared" si="21"/>
        <v>0.240506329113924</v>
      </c>
      <c r="H120" s="15">
        <v>23282</v>
      </c>
      <c r="I120" s="16">
        <f t="shared" si="22"/>
        <v>0.14217032967032961</v>
      </c>
      <c r="J120" s="15">
        <v>20835</v>
      </c>
      <c r="K120" s="16">
        <f t="shared" si="23"/>
        <v>-0.10510265441113309</v>
      </c>
    </row>
    <row r="121" spans="1:11" ht="15" customHeight="1" x14ac:dyDescent="0.3">
      <c r="A121" s="14" t="s">
        <v>7</v>
      </c>
      <c r="B121" s="15">
        <v>14424</v>
      </c>
      <c r="C121" s="16">
        <f t="shared" si="24"/>
        <v>9.8887703793996584E-2</v>
      </c>
      <c r="D121" s="15">
        <v>17802</v>
      </c>
      <c r="E121" s="16">
        <f t="shared" si="20"/>
        <v>0.23419301164725459</v>
      </c>
      <c r="F121" s="15">
        <v>20068</v>
      </c>
      <c r="G121" s="16">
        <f t="shared" si="21"/>
        <v>0.12728906864397249</v>
      </c>
      <c r="H121" s="15">
        <v>22381</v>
      </c>
      <c r="I121" s="16">
        <f t="shared" si="22"/>
        <v>0.11525812238389466</v>
      </c>
      <c r="J121" s="15">
        <v>20288</v>
      </c>
      <c r="K121" s="16">
        <f t="shared" si="23"/>
        <v>-9.3516822304633429E-2</v>
      </c>
    </row>
    <row r="122" spans="1:11" ht="15" customHeight="1" x14ac:dyDescent="0.3">
      <c r="A122" s="14" t="s">
        <v>8</v>
      </c>
      <c r="B122" s="15">
        <v>14548</v>
      </c>
      <c r="C122" s="16">
        <f t="shared" si="24"/>
        <v>8.4942948765754256E-2</v>
      </c>
      <c r="D122" s="15">
        <v>17493</v>
      </c>
      <c r="E122" s="16">
        <f t="shared" si="20"/>
        <v>0.20243332416827053</v>
      </c>
      <c r="F122" s="15">
        <v>20230</v>
      </c>
      <c r="G122" s="16">
        <f t="shared" si="21"/>
        <v>0.15646258503401356</v>
      </c>
      <c r="H122" s="15">
        <v>22063</v>
      </c>
      <c r="I122" s="16">
        <f t="shared" si="22"/>
        <v>9.0608007909045885E-2</v>
      </c>
      <c r="J122" s="15">
        <v>20487</v>
      </c>
      <c r="K122" s="16">
        <f t="shared" si="23"/>
        <v>-7.1431808910846217E-2</v>
      </c>
    </row>
    <row r="123" spans="1:11" ht="15" customHeight="1" x14ac:dyDescent="0.3">
      <c r="A123" s="14" t="s">
        <v>9</v>
      </c>
      <c r="B123" s="15">
        <v>14395</v>
      </c>
      <c r="C123" s="16">
        <f t="shared" si="24"/>
        <v>6.0014727540500745E-2</v>
      </c>
      <c r="D123" s="15">
        <v>17300</v>
      </c>
      <c r="E123" s="16">
        <f t="shared" si="20"/>
        <v>0.2018061827023272</v>
      </c>
      <c r="F123" s="15">
        <v>20215</v>
      </c>
      <c r="G123" s="16">
        <f t="shared" si="21"/>
        <v>0.1684971098265895</v>
      </c>
      <c r="H123" s="15">
        <v>21439</v>
      </c>
      <c r="I123" s="16">
        <f t="shared" si="22"/>
        <v>6.0549097205045754E-2</v>
      </c>
      <c r="J123" s="15">
        <v>20013</v>
      </c>
      <c r="K123" s="16">
        <f t="shared" si="23"/>
        <v>-6.6514296375763782E-2</v>
      </c>
    </row>
    <row r="124" spans="1:11" ht="15" customHeight="1" x14ac:dyDescent="0.3">
      <c r="A124" s="14" t="s">
        <v>10</v>
      </c>
      <c r="B124" s="15">
        <v>15592</v>
      </c>
      <c r="C124" s="16">
        <f t="shared" si="24"/>
        <v>8.6929243638898646E-2</v>
      </c>
      <c r="D124" s="15">
        <v>18403</v>
      </c>
      <c r="E124" s="16">
        <f t="shared" si="20"/>
        <v>0.18028476141611072</v>
      </c>
      <c r="F124" s="15">
        <v>20993</v>
      </c>
      <c r="G124" s="16">
        <f t="shared" si="21"/>
        <v>0.14073792316470146</v>
      </c>
      <c r="H124" s="15">
        <v>22274</v>
      </c>
      <c r="I124" s="16">
        <f t="shared" si="22"/>
        <v>6.1020340113371097E-2</v>
      </c>
      <c r="J124" s="15">
        <v>20570</v>
      </c>
      <c r="K124" s="16">
        <f t="shared" si="23"/>
        <v>-7.6501750920355605E-2</v>
      </c>
    </row>
    <row r="125" spans="1:11" ht="15" customHeight="1" x14ac:dyDescent="0.3">
      <c r="A125" s="14" t="s">
        <v>11</v>
      </c>
      <c r="B125" s="15">
        <v>21494</v>
      </c>
      <c r="C125" s="16">
        <f t="shared" si="24"/>
        <v>9.8369870713884255E-2</v>
      </c>
      <c r="D125" s="15">
        <v>24696</v>
      </c>
      <c r="E125" s="16">
        <f t="shared" si="20"/>
        <v>0.14897180608541927</v>
      </c>
      <c r="F125" s="15">
        <v>26559</v>
      </c>
      <c r="G125" s="16">
        <f t="shared" si="21"/>
        <v>7.5437317784256663E-2</v>
      </c>
      <c r="H125" s="15">
        <v>27578</v>
      </c>
      <c r="I125" s="16">
        <f t="shared" si="22"/>
        <v>3.8367408411461357E-2</v>
      </c>
      <c r="J125" s="15">
        <v>24721</v>
      </c>
      <c r="K125" s="16">
        <f t="shared" si="23"/>
        <v>-0.10359707012836317</v>
      </c>
    </row>
    <row r="126" spans="1:11" ht="15" customHeight="1" x14ac:dyDescent="0.3">
      <c r="A126" s="14" t="s">
        <v>12</v>
      </c>
      <c r="B126" s="15">
        <v>60213</v>
      </c>
      <c r="C126" s="16">
        <f t="shared" si="24"/>
        <v>7.0091880076063262E-2</v>
      </c>
      <c r="D126" s="15">
        <v>63260</v>
      </c>
      <c r="E126" s="16">
        <f t="shared" si="20"/>
        <v>5.060369023300626E-2</v>
      </c>
      <c r="F126" s="15">
        <v>64726</v>
      </c>
      <c r="G126" s="16">
        <f t="shared" si="21"/>
        <v>2.317420170724005E-2</v>
      </c>
      <c r="H126" s="15">
        <v>65927</v>
      </c>
      <c r="I126" s="16">
        <f t="shared" si="22"/>
        <v>1.855514012915993E-2</v>
      </c>
      <c r="J126" s="15">
        <v>62500</v>
      </c>
      <c r="K126" s="16">
        <f t="shared" si="23"/>
        <v>-5.198173737618883E-2</v>
      </c>
    </row>
    <row r="127" spans="1:11" ht="24" customHeight="1" x14ac:dyDescent="0.3">
      <c r="A127" s="20" t="s">
        <v>31</v>
      </c>
      <c r="B127" s="68">
        <f>AVERAGE(B115:B126)</f>
        <v>29714.416666666668</v>
      </c>
      <c r="C127" s="69">
        <v>6.4000000000000001E-2</v>
      </c>
      <c r="D127" s="68">
        <f>AVERAGE(D115:D126)</f>
        <v>33416</v>
      </c>
      <c r="E127" s="69">
        <f t="shared" si="20"/>
        <v>0.12457196703059403</v>
      </c>
      <c r="F127" s="68">
        <f>AVERAGE(F115:F126)</f>
        <v>35032.75</v>
      </c>
      <c r="G127" s="69">
        <f t="shared" si="21"/>
        <v>4.8382511371797943E-2</v>
      </c>
      <c r="H127" s="68">
        <f>AVERAGE(H115:H126)</f>
        <v>37540</v>
      </c>
      <c r="I127" s="69">
        <f t="shared" si="22"/>
        <v>7.1568746387308924E-2</v>
      </c>
      <c r="J127" s="68">
        <f>AVERAGE(J115:J126)</f>
        <v>35023.75</v>
      </c>
      <c r="K127" s="69">
        <f t="shared" si="23"/>
        <v>-6.7028502930207789E-2</v>
      </c>
    </row>
    <row r="129" spans="1:11" ht="18" x14ac:dyDescent="0.35">
      <c r="A129" s="11" t="s">
        <v>71</v>
      </c>
    </row>
    <row r="130" spans="1:11" ht="3" customHeight="1" x14ac:dyDescent="0.3"/>
    <row r="131" spans="1:11" s="17" customFormat="1" ht="15" customHeight="1" x14ac:dyDescent="0.3">
      <c r="A131" s="20" t="s">
        <v>0</v>
      </c>
      <c r="B131" s="29">
        <v>2012</v>
      </c>
      <c r="C131" s="20" t="s">
        <v>19</v>
      </c>
      <c r="D131" s="29">
        <v>2013</v>
      </c>
      <c r="E131" s="20" t="s">
        <v>19</v>
      </c>
      <c r="F131" s="29">
        <v>2014</v>
      </c>
      <c r="G131" s="20" t="s">
        <v>19</v>
      </c>
      <c r="H131" s="29">
        <v>2015</v>
      </c>
      <c r="I131" s="20" t="s">
        <v>19</v>
      </c>
      <c r="J131" s="29">
        <v>2016</v>
      </c>
      <c r="K131" s="20" t="s">
        <v>19</v>
      </c>
    </row>
    <row r="132" spans="1:11" ht="15" customHeight="1" x14ac:dyDescent="0.3">
      <c r="A132" s="14" t="s">
        <v>1</v>
      </c>
      <c r="B132" s="15">
        <v>34131</v>
      </c>
      <c r="C132" s="16">
        <f>IF(B132&lt;&gt;"",B132/J183-100%,"")</f>
        <v>-1.8744789121122429E-2</v>
      </c>
      <c r="D132" s="15">
        <v>36116</v>
      </c>
      <c r="E132" s="16">
        <f t="shared" ref="E132:E144" si="25">IF(D132&lt;&gt;"",D132/B132-100%,"")</f>
        <v>5.8158272538161748E-2</v>
      </c>
      <c r="F132" s="15">
        <v>35835</v>
      </c>
      <c r="G132" s="16">
        <f t="shared" ref="G132:G144" si="26">IF(F132&lt;&gt;"",F132/D132-100%,"")</f>
        <v>-7.7804851035552236E-3</v>
      </c>
      <c r="H132" s="15">
        <v>35323</v>
      </c>
      <c r="I132" s="16">
        <f t="shared" ref="I132:I144" si="27">IF(H132&lt;&gt;"",H132/F132-100%,"")</f>
        <v>-1.4287707548486073E-2</v>
      </c>
      <c r="J132" s="15">
        <v>35920</v>
      </c>
      <c r="K132" s="16">
        <f t="shared" ref="K132:K144" si="28">IF(J132&lt;&gt;"",J132/H132-100%,"")</f>
        <v>1.6901169209863287E-2</v>
      </c>
    </row>
    <row r="133" spans="1:11" ht="15" customHeight="1" x14ac:dyDescent="0.3">
      <c r="A133" s="14" t="s">
        <v>2</v>
      </c>
      <c r="B133" s="15">
        <v>34021</v>
      </c>
      <c r="C133" s="16">
        <f t="shared" ref="C133:C143" si="29">IF(B133&lt;&gt;"",B133/J184-100%,"")</f>
        <v>0.11584505887369212</v>
      </c>
      <c r="D133" s="15">
        <v>34605</v>
      </c>
      <c r="E133" s="16">
        <f t="shared" si="25"/>
        <v>1.7165868140266216E-2</v>
      </c>
      <c r="F133" s="15">
        <v>33226</v>
      </c>
      <c r="G133" s="16">
        <f t="shared" si="26"/>
        <v>-3.984973269758707E-2</v>
      </c>
      <c r="H133" s="15">
        <v>34327</v>
      </c>
      <c r="I133" s="16">
        <f t="shared" si="27"/>
        <v>3.3136700174562161E-2</v>
      </c>
      <c r="J133" s="15">
        <v>30723</v>
      </c>
      <c r="K133" s="16">
        <f t="shared" si="28"/>
        <v>-0.10499024091822762</v>
      </c>
    </row>
    <row r="134" spans="1:11" ht="15" customHeight="1" x14ac:dyDescent="0.3">
      <c r="A134" s="14" t="s">
        <v>3</v>
      </c>
      <c r="B134" s="15">
        <v>17294</v>
      </c>
      <c r="C134" s="16">
        <f t="shared" si="29"/>
        <v>0.14084042483013381</v>
      </c>
      <c r="D134" s="15">
        <v>21329</v>
      </c>
      <c r="E134" s="16">
        <f t="shared" si="25"/>
        <v>0.23331791372730426</v>
      </c>
      <c r="F134" s="15">
        <v>18058</v>
      </c>
      <c r="G134" s="16">
        <f t="shared" si="26"/>
        <v>-0.15335927610295841</v>
      </c>
      <c r="H134" s="15">
        <v>19873</v>
      </c>
      <c r="I134" s="16">
        <f t="shared" si="27"/>
        <v>0.10050946948720796</v>
      </c>
      <c r="J134" s="15">
        <v>18452</v>
      </c>
      <c r="K134" s="16">
        <f t="shared" si="28"/>
        <v>-7.1504050722085211E-2</v>
      </c>
    </row>
    <row r="135" spans="1:11" ht="15" customHeight="1" x14ac:dyDescent="0.3">
      <c r="A135" s="14" t="s">
        <v>4</v>
      </c>
      <c r="B135" s="15">
        <v>8135</v>
      </c>
      <c r="C135" s="16">
        <f t="shared" si="29"/>
        <v>9.0044218142838028E-2</v>
      </c>
      <c r="D135" s="15">
        <v>8714</v>
      </c>
      <c r="E135" s="16">
        <f t="shared" si="25"/>
        <v>7.1173939766441263E-2</v>
      </c>
      <c r="F135" s="15">
        <v>10629</v>
      </c>
      <c r="G135" s="16">
        <f t="shared" si="26"/>
        <v>0.21976130364930002</v>
      </c>
      <c r="H135" s="15">
        <v>11514</v>
      </c>
      <c r="I135" s="16">
        <f t="shared" si="27"/>
        <v>8.3262771662433011E-2</v>
      </c>
      <c r="J135" s="15">
        <v>10158</v>
      </c>
      <c r="K135" s="16">
        <f t="shared" si="28"/>
        <v>-0.11776967170401254</v>
      </c>
    </row>
    <row r="136" spans="1:11" ht="15" customHeight="1" x14ac:dyDescent="0.3">
      <c r="A136" s="14" t="s">
        <v>5</v>
      </c>
      <c r="B136" s="15">
        <v>6115</v>
      </c>
      <c r="C136" s="16">
        <f t="shared" si="29"/>
        <v>6.2923691986789487E-2</v>
      </c>
      <c r="D136" s="15">
        <v>6745</v>
      </c>
      <c r="E136" s="16">
        <f t="shared" si="25"/>
        <v>0.10302534750613246</v>
      </c>
      <c r="F136" s="15">
        <v>8764</v>
      </c>
      <c r="G136" s="16">
        <f t="shared" si="26"/>
        <v>0.29933283914010378</v>
      </c>
      <c r="H136" s="15">
        <v>9553</v>
      </c>
      <c r="I136" s="16">
        <f t="shared" si="27"/>
        <v>9.0027384755819284E-2</v>
      </c>
      <c r="J136" s="15">
        <v>8596</v>
      </c>
      <c r="K136" s="16">
        <f t="shared" si="28"/>
        <v>-0.10017795456924528</v>
      </c>
    </row>
    <row r="137" spans="1:11" ht="15" customHeight="1" x14ac:dyDescent="0.3">
      <c r="A137" s="14" t="s">
        <v>6</v>
      </c>
      <c r="B137" s="15">
        <v>5581</v>
      </c>
      <c r="C137" s="16">
        <f t="shared" si="29"/>
        <v>4.5914542728635599E-2</v>
      </c>
      <c r="D137" s="15">
        <v>6320</v>
      </c>
      <c r="E137" s="16">
        <f t="shared" si="25"/>
        <v>0.1324135459595055</v>
      </c>
      <c r="F137" s="15">
        <v>8034</v>
      </c>
      <c r="G137" s="16">
        <f t="shared" si="26"/>
        <v>0.27120253164556951</v>
      </c>
      <c r="H137" s="15">
        <v>8913</v>
      </c>
      <c r="I137" s="16">
        <f t="shared" si="27"/>
        <v>0.1094100074682598</v>
      </c>
      <c r="J137" s="15">
        <v>7886</v>
      </c>
      <c r="K137" s="16">
        <f t="shared" si="28"/>
        <v>-0.1152249523168406</v>
      </c>
    </row>
    <row r="138" spans="1:11" ht="15" customHeight="1" x14ac:dyDescent="0.3">
      <c r="A138" s="14" t="s">
        <v>7</v>
      </c>
      <c r="B138" s="15">
        <v>5473</v>
      </c>
      <c r="C138" s="16">
        <f t="shared" si="29"/>
        <v>3.9901197035911107E-2</v>
      </c>
      <c r="D138" s="15">
        <v>7373</v>
      </c>
      <c r="E138" s="16">
        <f t="shared" si="25"/>
        <v>0.34715877946281748</v>
      </c>
      <c r="F138" s="22">
        <v>7712</v>
      </c>
      <c r="G138" s="16">
        <f t="shared" si="26"/>
        <v>4.5978570459785706E-2</v>
      </c>
      <c r="H138" s="22">
        <v>8530</v>
      </c>
      <c r="I138" s="16">
        <f t="shared" si="27"/>
        <v>0.10606846473029052</v>
      </c>
      <c r="J138" s="22">
        <v>7579</v>
      </c>
      <c r="K138" s="16">
        <f t="shared" si="28"/>
        <v>-0.11148886283704573</v>
      </c>
    </row>
    <row r="139" spans="1:11" ht="15" customHeight="1" x14ac:dyDescent="0.3">
      <c r="A139" s="14" t="s">
        <v>8</v>
      </c>
      <c r="B139" s="15">
        <v>5578</v>
      </c>
      <c r="C139" s="16">
        <f t="shared" si="29"/>
        <v>6.2071591774562007E-2</v>
      </c>
      <c r="D139" s="15">
        <v>7040</v>
      </c>
      <c r="E139" s="16">
        <f t="shared" si="25"/>
        <v>0.26210111150950155</v>
      </c>
      <c r="F139" s="22">
        <v>7804</v>
      </c>
      <c r="G139" s="16">
        <f t="shared" si="26"/>
        <v>0.10852272727272738</v>
      </c>
      <c r="H139" s="22">
        <v>8387</v>
      </c>
      <c r="I139" s="16">
        <f t="shared" si="27"/>
        <v>7.4705279343926234E-2</v>
      </c>
      <c r="J139" s="22">
        <v>7696</v>
      </c>
      <c r="K139" s="16">
        <f t="shared" si="28"/>
        <v>-8.2389412185525202E-2</v>
      </c>
    </row>
    <row r="140" spans="1:11" ht="15" customHeight="1" x14ac:dyDescent="0.3">
      <c r="A140" s="14" t="s">
        <v>9</v>
      </c>
      <c r="B140" s="15">
        <v>5622</v>
      </c>
      <c r="C140" s="16">
        <f t="shared" si="29"/>
        <v>3.0236393622869784E-2</v>
      </c>
      <c r="D140" s="15">
        <v>7076</v>
      </c>
      <c r="E140" s="16">
        <f t="shared" si="25"/>
        <v>0.25862682319459274</v>
      </c>
      <c r="F140" s="22">
        <v>7892</v>
      </c>
      <c r="G140" s="16">
        <f t="shared" si="26"/>
        <v>0.11531938948558507</v>
      </c>
      <c r="H140" s="22">
        <v>8249</v>
      </c>
      <c r="I140" s="16">
        <f t="shared" si="27"/>
        <v>4.5235681702990416E-2</v>
      </c>
      <c r="J140" s="22">
        <v>7606</v>
      </c>
      <c r="K140" s="16">
        <f t="shared" si="28"/>
        <v>-7.7948842283913189E-2</v>
      </c>
    </row>
    <row r="141" spans="1:11" ht="15" customHeight="1" x14ac:dyDescent="0.3">
      <c r="A141" s="14" t="s">
        <v>10</v>
      </c>
      <c r="B141" s="15">
        <v>6040</v>
      </c>
      <c r="C141" s="16">
        <f t="shared" si="29"/>
        <v>2.0787561264154153E-2</v>
      </c>
      <c r="D141" s="15">
        <v>7520</v>
      </c>
      <c r="E141" s="16">
        <f t="shared" si="25"/>
        <v>0.24503311258278138</v>
      </c>
      <c r="F141" s="22">
        <v>8038</v>
      </c>
      <c r="G141" s="16">
        <f t="shared" si="26"/>
        <v>6.8882978723404209E-2</v>
      </c>
      <c r="H141" s="22">
        <v>8581</v>
      </c>
      <c r="I141" s="16">
        <f t="shared" si="27"/>
        <v>6.7554117939786051E-2</v>
      </c>
      <c r="J141" s="22">
        <v>7822</v>
      </c>
      <c r="K141" s="16">
        <f t="shared" si="28"/>
        <v>-8.8451229460435821E-2</v>
      </c>
    </row>
    <row r="142" spans="1:11" ht="15" customHeight="1" x14ac:dyDescent="0.3">
      <c r="A142" s="14" t="s">
        <v>11</v>
      </c>
      <c r="B142" s="15">
        <v>8271</v>
      </c>
      <c r="C142" s="16">
        <f t="shared" si="29"/>
        <v>1.9098077870872254E-2</v>
      </c>
      <c r="D142" s="15">
        <v>10077</v>
      </c>
      <c r="E142" s="16">
        <f t="shared" si="25"/>
        <v>0.21835328255350017</v>
      </c>
      <c r="F142" s="22">
        <v>10111</v>
      </c>
      <c r="G142" s="16">
        <f t="shared" si="26"/>
        <v>3.3740200456484626E-3</v>
      </c>
      <c r="H142" s="22">
        <v>10491</v>
      </c>
      <c r="I142" s="16">
        <f t="shared" si="27"/>
        <v>3.7582830580555893E-2</v>
      </c>
      <c r="J142" s="22">
        <v>9322</v>
      </c>
      <c r="K142" s="16">
        <f t="shared" si="28"/>
        <v>-0.11142884377085116</v>
      </c>
    </row>
    <row r="143" spans="1:11" ht="15" customHeight="1" x14ac:dyDescent="0.3">
      <c r="A143" s="14" t="s">
        <v>12</v>
      </c>
      <c r="B143" s="15">
        <v>27242</v>
      </c>
      <c r="C143" s="16">
        <f t="shared" si="29"/>
        <v>3.7039856865506815E-2</v>
      </c>
      <c r="D143" s="15">
        <v>28612</v>
      </c>
      <c r="E143" s="16">
        <f t="shared" si="25"/>
        <v>5.0289993392555576E-2</v>
      </c>
      <c r="F143" s="22">
        <v>27503</v>
      </c>
      <c r="G143" s="16">
        <f t="shared" si="26"/>
        <v>-3.8759960855585085E-2</v>
      </c>
      <c r="H143" s="22">
        <v>28707</v>
      </c>
      <c r="I143" s="16">
        <f t="shared" si="27"/>
        <v>4.3777042504454133E-2</v>
      </c>
      <c r="J143" s="22">
        <v>27581</v>
      </c>
      <c r="K143" s="16">
        <f t="shared" si="28"/>
        <v>-3.9223882676699073E-2</v>
      </c>
    </row>
    <row r="144" spans="1:11" ht="24" customHeight="1" x14ac:dyDescent="0.3">
      <c r="A144" s="20" t="s">
        <v>31</v>
      </c>
      <c r="B144" s="68">
        <f>AVERAGE(B132:B143)</f>
        <v>13625.25</v>
      </c>
      <c r="C144" s="69">
        <v>5.2999999999999999E-2</v>
      </c>
      <c r="D144" s="68">
        <f>AVERAGE(D132:D143)</f>
        <v>15127.25</v>
      </c>
      <c r="E144" s="69">
        <f t="shared" si="25"/>
        <v>0.11023650942184537</v>
      </c>
      <c r="F144" s="68">
        <f>AVERAGE(F132:F143)</f>
        <v>15300.5</v>
      </c>
      <c r="G144" s="69">
        <f t="shared" si="26"/>
        <v>1.1452841726024232E-2</v>
      </c>
      <c r="H144" s="68">
        <f>AVERAGE(H132:H143)</f>
        <v>16037.333333333334</v>
      </c>
      <c r="I144" s="69">
        <f t="shared" si="27"/>
        <v>4.8157467620883798E-2</v>
      </c>
      <c r="J144" s="68">
        <f>AVERAGE(J132:J143)</f>
        <v>14945.083333333334</v>
      </c>
      <c r="K144" s="69">
        <f t="shared" si="28"/>
        <v>-6.810670934486196E-2</v>
      </c>
    </row>
    <row r="146" spans="1:11" x14ac:dyDescent="0.3">
      <c r="A146" s="17" t="s">
        <v>32</v>
      </c>
    </row>
    <row r="147" spans="1:11" ht="7.5" customHeight="1" x14ac:dyDescent="0.3">
      <c r="A147" s="17"/>
    </row>
    <row r="148" spans="1:11" x14ac:dyDescent="0.3">
      <c r="A148" s="17"/>
    </row>
    <row r="149" spans="1:11" x14ac:dyDescent="0.3">
      <c r="A149" s="17"/>
    </row>
    <row r="150" spans="1:11" x14ac:dyDescent="0.3">
      <c r="A150" s="17"/>
    </row>
    <row r="151" spans="1:11" x14ac:dyDescent="0.3">
      <c r="A151" s="17"/>
    </row>
    <row r="152" spans="1:11" x14ac:dyDescent="0.3">
      <c r="A152" s="17"/>
    </row>
    <row r="153" spans="1:11" x14ac:dyDescent="0.3">
      <c r="A153" s="17"/>
    </row>
    <row r="160" spans="1:11" s="2" customFormat="1" ht="12" customHeight="1" x14ac:dyDescent="0.3">
      <c r="A160" s="84" t="s">
        <v>70</v>
      </c>
      <c r="B160" s="84"/>
      <c r="C160" s="84"/>
      <c r="D160" s="84"/>
      <c r="E160" s="84"/>
      <c r="F160" s="84"/>
      <c r="G160" s="84"/>
      <c r="H160" s="84"/>
      <c r="I160" s="84"/>
      <c r="J160" s="84"/>
      <c r="K160" s="84"/>
    </row>
    <row r="161" spans="1:11" ht="12" customHeight="1" x14ac:dyDescent="0.3">
      <c r="A161" s="80" t="s">
        <v>73</v>
      </c>
      <c r="B161" s="80"/>
      <c r="C161" s="80"/>
      <c r="D161" s="80"/>
      <c r="E161" s="80"/>
      <c r="F161" s="80"/>
      <c r="G161" s="80"/>
      <c r="H161" s="80"/>
      <c r="I161" s="80"/>
      <c r="J161" s="80"/>
      <c r="K161" s="80"/>
    </row>
    <row r="162" spans="1:11" s="17" customFormat="1" ht="13.5" x14ac:dyDescent="0.3"/>
    <row r="163" spans="1:11" ht="18" x14ac:dyDescent="0.35">
      <c r="A163" s="11" t="s">
        <v>72</v>
      </c>
    </row>
    <row r="164" spans="1:11" ht="3" customHeight="1" x14ac:dyDescent="0.3"/>
    <row r="165" spans="1:11" s="30" customFormat="1" ht="15" customHeight="1" x14ac:dyDescent="0.2">
      <c r="A165" s="20" t="s">
        <v>0</v>
      </c>
      <c r="B165" s="29">
        <v>2007</v>
      </c>
      <c r="C165" s="20" t="s">
        <v>19</v>
      </c>
      <c r="D165" s="29">
        <v>2008</v>
      </c>
      <c r="E165" s="20" t="s">
        <v>19</v>
      </c>
      <c r="F165" s="29">
        <v>2009</v>
      </c>
      <c r="G165" s="20" t="s">
        <v>19</v>
      </c>
      <c r="H165" s="29">
        <v>2010</v>
      </c>
      <c r="I165" s="20" t="s">
        <v>19</v>
      </c>
      <c r="J165" s="29">
        <v>2011</v>
      </c>
      <c r="K165" s="20" t="s">
        <v>19</v>
      </c>
    </row>
    <row r="166" spans="1:11" ht="15" customHeight="1" x14ac:dyDescent="0.3">
      <c r="A166" s="14" t="s">
        <v>1</v>
      </c>
      <c r="B166" s="15">
        <v>67536</v>
      </c>
      <c r="C166" s="16" t="s">
        <v>69</v>
      </c>
      <c r="D166" s="15">
        <v>59142</v>
      </c>
      <c r="E166" s="16">
        <f t="shared" ref="E166:E178" si="30">IF(D166&lt;&gt;"",D166/B166-100%,"")</f>
        <v>-0.12428926794598438</v>
      </c>
      <c r="F166" s="15">
        <v>65036</v>
      </c>
      <c r="G166" s="16">
        <f t="shared" ref="G166:G178" si="31">IF(F166&lt;&gt;"",F166/D166-100%,"")</f>
        <v>9.9658449156267981E-2</v>
      </c>
      <c r="H166" s="15">
        <v>72265</v>
      </c>
      <c r="I166" s="16">
        <f t="shared" ref="I166:I178" si="32">IF(H166&lt;&gt;"",H166/F166-100%,"")</f>
        <v>0.11115382249830863</v>
      </c>
      <c r="J166" s="15">
        <v>68389</v>
      </c>
      <c r="K166" s="16">
        <f t="shared" ref="K166:K178" si="33">IF(J166&lt;&gt;"",J166/H166-100%,"")</f>
        <v>-5.3635923337715385E-2</v>
      </c>
    </row>
    <row r="167" spans="1:11" ht="15" customHeight="1" x14ac:dyDescent="0.3">
      <c r="A167" s="14" t="s">
        <v>2</v>
      </c>
      <c r="B167" s="15">
        <v>60332</v>
      </c>
      <c r="C167" s="16" t="s">
        <v>69</v>
      </c>
      <c r="D167" s="15">
        <v>48640</v>
      </c>
      <c r="E167" s="16">
        <f t="shared" si="30"/>
        <v>-0.19379433799641976</v>
      </c>
      <c r="F167" s="15">
        <v>63585</v>
      </c>
      <c r="G167" s="16">
        <f t="shared" si="31"/>
        <v>0.30725740131578938</v>
      </c>
      <c r="H167" s="15">
        <v>69474</v>
      </c>
      <c r="I167" s="16">
        <f t="shared" si="32"/>
        <v>9.2616183062042889E-2</v>
      </c>
      <c r="J167" s="15">
        <v>59570</v>
      </c>
      <c r="K167" s="16">
        <f t="shared" si="33"/>
        <v>-0.14255692777154039</v>
      </c>
    </row>
    <row r="168" spans="1:11" ht="15" customHeight="1" x14ac:dyDescent="0.3">
      <c r="A168" s="14" t="s">
        <v>3</v>
      </c>
      <c r="B168" s="15">
        <v>35858</v>
      </c>
      <c r="C168" s="16" t="s">
        <v>69</v>
      </c>
      <c r="D168" s="15">
        <v>27508</v>
      </c>
      <c r="E168" s="16">
        <f t="shared" si="30"/>
        <v>-0.23286295945116853</v>
      </c>
      <c r="F168" s="15">
        <v>38460</v>
      </c>
      <c r="G168" s="16">
        <f t="shared" si="31"/>
        <v>0.39813872328050026</v>
      </c>
      <c r="H168" s="15">
        <v>39378</v>
      </c>
      <c r="I168" s="16">
        <f t="shared" si="32"/>
        <v>2.3868954758190286E-2</v>
      </c>
      <c r="J168" s="15">
        <v>31662</v>
      </c>
      <c r="K168" s="16">
        <f t="shared" si="33"/>
        <v>-0.19594697546853568</v>
      </c>
    </row>
    <row r="169" spans="1:11" ht="15" customHeight="1" x14ac:dyDescent="0.3">
      <c r="A169" s="14" t="s">
        <v>4</v>
      </c>
      <c r="B169" s="15">
        <v>17577</v>
      </c>
      <c r="C169" s="16" t="s">
        <v>69</v>
      </c>
      <c r="D169" s="15">
        <v>15038</v>
      </c>
      <c r="E169" s="16">
        <f t="shared" si="30"/>
        <v>-0.14445013369744553</v>
      </c>
      <c r="F169" s="15">
        <v>20797</v>
      </c>
      <c r="G169" s="16">
        <f t="shared" si="31"/>
        <v>0.38296315999468011</v>
      </c>
      <c r="H169" s="15">
        <v>20323</v>
      </c>
      <c r="I169" s="16">
        <f t="shared" si="32"/>
        <v>-2.2791748809924517E-2</v>
      </c>
      <c r="J169" s="15">
        <v>17744</v>
      </c>
      <c r="K169" s="16">
        <f t="shared" si="33"/>
        <v>-0.12690055602027261</v>
      </c>
    </row>
    <row r="170" spans="1:11" ht="15" customHeight="1" x14ac:dyDescent="0.3">
      <c r="A170" s="14" t="s">
        <v>5</v>
      </c>
      <c r="B170" s="15">
        <v>13505</v>
      </c>
      <c r="C170" s="16" t="s">
        <v>69</v>
      </c>
      <c r="D170" s="15">
        <v>12149</v>
      </c>
      <c r="E170" s="16">
        <f t="shared" si="30"/>
        <v>-0.10040725657164018</v>
      </c>
      <c r="F170" s="15">
        <v>16693</v>
      </c>
      <c r="G170" s="16">
        <f t="shared" si="31"/>
        <v>0.37402255329656753</v>
      </c>
      <c r="H170" s="15">
        <v>16201</v>
      </c>
      <c r="I170" s="16">
        <f t="shared" si="32"/>
        <v>-2.9473431977475539E-2</v>
      </c>
      <c r="J170" s="15">
        <v>14166</v>
      </c>
      <c r="K170" s="16">
        <f t="shared" si="33"/>
        <v>-0.12560953027590893</v>
      </c>
    </row>
    <row r="171" spans="1:11" ht="15" customHeight="1" x14ac:dyDescent="0.3">
      <c r="A171" s="14" t="s">
        <v>6</v>
      </c>
      <c r="B171" s="15">
        <v>12396</v>
      </c>
      <c r="C171" s="16" t="s">
        <v>69</v>
      </c>
      <c r="D171" s="15">
        <v>11275</v>
      </c>
      <c r="E171" s="16">
        <f t="shared" si="30"/>
        <v>-9.0432397547596022E-2</v>
      </c>
      <c r="F171" s="15">
        <v>15685</v>
      </c>
      <c r="G171" s="16">
        <f t="shared" si="31"/>
        <v>0.39113082039911307</v>
      </c>
      <c r="H171" s="15">
        <v>14599</v>
      </c>
      <c r="I171" s="16">
        <f t="shared" si="32"/>
        <v>-6.9238125597704814E-2</v>
      </c>
      <c r="J171" s="15">
        <v>13307</v>
      </c>
      <c r="K171" s="16">
        <f t="shared" si="33"/>
        <v>-8.8499212274813388E-2</v>
      </c>
    </row>
    <row r="172" spans="1:11" ht="15" customHeight="1" x14ac:dyDescent="0.3">
      <c r="A172" s="14" t="s">
        <v>7</v>
      </c>
      <c r="B172" s="15">
        <v>11866</v>
      </c>
      <c r="C172" s="16" t="s">
        <v>69</v>
      </c>
      <c r="D172" s="15">
        <v>11210</v>
      </c>
      <c r="E172" s="16">
        <f t="shared" si="30"/>
        <v>-5.5284004719366231E-2</v>
      </c>
      <c r="F172" s="15">
        <v>15072</v>
      </c>
      <c r="G172" s="16">
        <f t="shared" si="31"/>
        <v>0.34451382694023192</v>
      </c>
      <c r="H172" s="15">
        <v>13790</v>
      </c>
      <c r="I172" s="16">
        <f t="shared" si="32"/>
        <v>-8.5058386411889564E-2</v>
      </c>
      <c r="J172" s="15">
        <v>13126</v>
      </c>
      <c r="K172" s="16">
        <f t="shared" si="33"/>
        <v>-4.8150833937635973E-2</v>
      </c>
    </row>
    <row r="173" spans="1:11" ht="15" customHeight="1" x14ac:dyDescent="0.3">
      <c r="A173" s="14" t="s">
        <v>8</v>
      </c>
      <c r="B173" s="15">
        <v>12063</v>
      </c>
      <c r="C173" s="16" t="s">
        <v>69</v>
      </c>
      <c r="D173" s="15">
        <v>11310</v>
      </c>
      <c r="E173" s="16">
        <f t="shared" si="30"/>
        <v>-6.2422283014175628E-2</v>
      </c>
      <c r="F173" s="15">
        <v>15096</v>
      </c>
      <c r="G173" s="16">
        <f t="shared" si="31"/>
        <v>0.33474801061007953</v>
      </c>
      <c r="H173" s="15">
        <v>13671</v>
      </c>
      <c r="I173" s="16">
        <f t="shared" si="32"/>
        <v>-9.4395866454690003E-2</v>
      </c>
      <c r="J173" s="15">
        <v>13409</v>
      </c>
      <c r="K173" s="16">
        <f t="shared" si="33"/>
        <v>-1.9164655109355611E-2</v>
      </c>
    </row>
    <row r="174" spans="1:11" ht="15" customHeight="1" x14ac:dyDescent="0.3">
      <c r="A174" s="14" t="s">
        <v>9</v>
      </c>
      <c r="B174" s="15">
        <v>11750</v>
      </c>
      <c r="C174" s="16" t="s">
        <v>69</v>
      </c>
      <c r="D174" s="15">
        <v>11241</v>
      </c>
      <c r="E174" s="16">
        <f t="shared" si="30"/>
        <v>-4.3319148936170171E-2</v>
      </c>
      <c r="F174" s="15">
        <v>14974</v>
      </c>
      <c r="G174" s="16">
        <f t="shared" si="31"/>
        <v>0.33208789253625115</v>
      </c>
      <c r="H174" s="15">
        <v>13274</v>
      </c>
      <c r="I174" s="16">
        <f t="shared" si="32"/>
        <v>-0.11353011887271269</v>
      </c>
      <c r="J174" s="15">
        <v>13580</v>
      </c>
      <c r="K174" s="16">
        <f t="shared" si="33"/>
        <v>2.3052583998794729E-2</v>
      </c>
    </row>
    <row r="175" spans="1:11" ht="15" customHeight="1" x14ac:dyDescent="0.3">
      <c r="A175" s="14" t="s">
        <v>10</v>
      </c>
      <c r="B175" s="15">
        <v>12566</v>
      </c>
      <c r="C175" s="16" t="s">
        <v>69</v>
      </c>
      <c r="D175" s="15">
        <v>12127</v>
      </c>
      <c r="E175" s="16">
        <f t="shared" si="30"/>
        <v>-3.4935540346967997E-2</v>
      </c>
      <c r="F175" s="15">
        <v>15852</v>
      </c>
      <c r="G175" s="16">
        <f t="shared" si="31"/>
        <v>0.3071658283169787</v>
      </c>
      <c r="H175" s="15">
        <v>13829</v>
      </c>
      <c r="I175" s="16">
        <f t="shared" si="32"/>
        <v>-0.12761796618723187</v>
      </c>
      <c r="J175" s="15">
        <v>14345</v>
      </c>
      <c r="K175" s="16">
        <f t="shared" si="33"/>
        <v>3.7312893195458718E-2</v>
      </c>
    </row>
    <row r="176" spans="1:11" ht="15" customHeight="1" x14ac:dyDescent="0.3">
      <c r="A176" s="14" t="s">
        <v>11</v>
      </c>
      <c r="B176" s="15">
        <v>19223</v>
      </c>
      <c r="C176" s="16" t="s">
        <v>69</v>
      </c>
      <c r="D176" s="15">
        <v>18390</v>
      </c>
      <c r="E176" s="16">
        <f t="shared" si="30"/>
        <v>-4.333350673672165E-2</v>
      </c>
      <c r="F176" s="15">
        <v>20683</v>
      </c>
      <c r="G176" s="16">
        <f t="shared" si="31"/>
        <v>0.12468733007069055</v>
      </c>
      <c r="H176" s="15">
        <v>19320</v>
      </c>
      <c r="I176" s="16">
        <f t="shared" si="32"/>
        <v>-6.5899531015810031E-2</v>
      </c>
      <c r="J176" s="15">
        <v>19569</v>
      </c>
      <c r="K176" s="16">
        <f t="shared" si="33"/>
        <v>1.2888198757764036E-2</v>
      </c>
    </row>
    <row r="177" spans="1:11" ht="15" customHeight="1" x14ac:dyDescent="0.3">
      <c r="A177" s="14" t="s">
        <v>12</v>
      </c>
      <c r="B177" s="15">
        <v>53197</v>
      </c>
      <c r="C177" s="16" t="s">
        <v>69</v>
      </c>
      <c r="D177" s="15">
        <v>56183</v>
      </c>
      <c r="E177" s="16">
        <f t="shared" si="30"/>
        <v>5.6130984829971586E-2</v>
      </c>
      <c r="F177" s="15">
        <v>60091</v>
      </c>
      <c r="G177" s="16">
        <f t="shared" si="31"/>
        <v>6.955840734741825E-2</v>
      </c>
      <c r="H177" s="15">
        <v>60716</v>
      </c>
      <c r="I177" s="16">
        <f t="shared" si="32"/>
        <v>1.0400891980496318E-2</v>
      </c>
      <c r="J177" s="15">
        <v>56269</v>
      </c>
      <c r="K177" s="16">
        <f t="shared" si="33"/>
        <v>-7.3242637854931125E-2</v>
      </c>
    </row>
    <row r="178" spans="1:11" ht="24" customHeight="1" x14ac:dyDescent="0.3">
      <c r="A178" s="20" t="s">
        <v>31</v>
      </c>
      <c r="B178" s="31">
        <f>AVERAGE(B166:B177)</f>
        <v>27322.416666666668</v>
      </c>
      <c r="C178" s="32">
        <v>-0.11600000000000001</v>
      </c>
      <c r="D178" s="31">
        <f>AVERAGE(D166:D177)</f>
        <v>24517.75</v>
      </c>
      <c r="E178" s="32">
        <f t="shared" si="30"/>
        <v>-0.10265075380716082</v>
      </c>
      <c r="F178" s="31">
        <f>AVERAGE(F166:F177)</f>
        <v>30168.666666666668</v>
      </c>
      <c r="G178" s="32">
        <f t="shared" si="31"/>
        <v>0.23048267751594942</v>
      </c>
      <c r="H178" s="31">
        <f>AVERAGE(H166:H177)</f>
        <v>30570</v>
      </c>
      <c r="I178" s="32">
        <f t="shared" si="32"/>
        <v>1.3302985437429582E-2</v>
      </c>
      <c r="J178" s="31">
        <f>AVERAGE(J166:J177)</f>
        <v>27928</v>
      </c>
      <c r="K178" s="32">
        <f t="shared" si="33"/>
        <v>-8.6424599280340186E-2</v>
      </c>
    </row>
    <row r="180" spans="1:11" ht="18" x14ac:dyDescent="0.35">
      <c r="A180" s="11" t="s">
        <v>71</v>
      </c>
    </row>
    <row r="181" spans="1:11" ht="3" customHeight="1" x14ac:dyDescent="0.3"/>
    <row r="182" spans="1:11" s="17" customFormat="1" ht="15" customHeight="1" x14ac:dyDescent="0.3">
      <c r="A182" s="20" t="s">
        <v>0</v>
      </c>
      <c r="B182" s="29">
        <v>2007</v>
      </c>
      <c r="C182" s="20" t="s">
        <v>19</v>
      </c>
      <c r="D182" s="29">
        <v>2008</v>
      </c>
      <c r="E182" s="20" t="s">
        <v>19</v>
      </c>
      <c r="F182" s="29">
        <v>2009</v>
      </c>
      <c r="G182" s="20" t="s">
        <v>19</v>
      </c>
      <c r="H182" s="29">
        <v>2010</v>
      </c>
      <c r="I182" s="20" t="s">
        <v>19</v>
      </c>
      <c r="J182" s="29">
        <v>2011</v>
      </c>
      <c r="K182" s="20" t="s">
        <v>19</v>
      </c>
    </row>
    <row r="183" spans="1:11" ht="15" customHeight="1" x14ac:dyDescent="0.3">
      <c r="A183" s="14" t="s">
        <v>1</v>
      </c>
      <c r="B183" s="15">
        <v>36931</v>
      </c>
      <c r="C183" s="16" t="s">
        <v>69</v>
      </c>
      <c r="D183" s="15">
        <v>31168</v>
      </c>
      <c r="E183" s="16">
        <f t="shared" ref="E183:E195" si="34">IF(D183&lt;&gt;"",D183/B183-100%,"")</f>
        <v>-0.15604776475048066</v>
      </c>
      <c r="F183" s="15">
        <v>34875</v>
      </c>
      <c r="G183" s="16">
        <f t="shared" ref="G183:G195" si="35">IF(F183&lt;&gt;"",F183/D183-100%,"")</f>
        <v>0.1189360882956878</v>
      </c>
      <c r="H183" s="15">
        <v>37551</v>
      </c>
      <c r="I183" s="16">
        <f t="shared" ref="I183:I195" si="36">IF(H183&lt;&gt;"",H183/F183-100%,"")</f>
        <v>7.6731182795698905E-2</v>
      </c>
      <c r="J183" s="15">
        <v>34783</v>
      </c>
      <c r="K183" s="16">
        <f t="shared" ref="K183:K195" si="37">IF(J183&lt;&gt;"",J183/H183-100%,"")</f>
        <v>-7.3713083539719282E-2</v>
      </c>
    </row>
    <row r="184" spans="1:11" ht="15" customHeight="1" x14ac:dyDescent="0.3">
      <c r="A184" s="14" t="s">
        <v>2</v>
      </c>
      <c r="B184" s="15">
        <v>33780</v>
      </c>
      <c r="C184" s="16" t="s">
        <v>69</v>
      </c>
      <c r="D184" s="15">
        <v>26155</v>
      </c>
      <c r="E184" s="16">
        <f t="shared" si="34"/>
        <v>-0.22572528123149793</v>
      </c>
      <c r="F184" s="15">
        <v>34996</v>
      </c>
      <c r="G184" s="16">
        <f t="shared" si="35"/>
        <v>0.33802332250047784</v>
      </c>
      <c r="H184" s="15">
        <v>36825</v>
      </c>
      <c r="I184" s="16">
        <f t="shared" si="36"/>
        <v>5.226311578466114E-2</v>
      </c>
      <c r="J184" s="15">
        <v>30489</v>
      </c>
      <c r="K184" s="16">
        <f t="shared" si="37"/>
        <v>-0.17205702647657839</v>
      </c>
    </row>
    <row r="185" spans="1:11" ht="15" customHeight="1" x14ac:dyDescent="0.3">
      <c r="A185" s="14" t="s">
        <v>3</v>
      </c>
      <c r="B185" s="15">
        <v>19675</v>
      </c>
      <c r="C185" s="16" t="s">
        <v>69</v>
      </c>
      <c r="D185" s="15">
        <v>13823</v>
      </c>
      <c r="E185" s="16">
        <f t="shared" si="34"/>
        <v>-0.29743329097839899</v>
      </c>
      <c r="F185" s="15">
        <v>20273</v>
      </c>
      <c r="G185" s="16">
        <f t="shared" si="35"/>
        <v>0.46661361498951015</v>
      </c>
      <c r="H185" s="15">
        <v>19705</v>
      </c>
      <c r="I185" s="16">
        <f t="shared" si="36"/>
        <v>-2.8017560301879296E-2</v>
      </c>
      <c r="J185" s="15">
        <v>15159</v>
      </c>
      <c r="K185" s="16">
        <f t="shared" si="37"/>
        <v>-0.23070286729256528</v>
      </c>
    </row>
    <row r="186" spans="1:11" ht="15" customHeight="1" x14ac:dyDescent="0.3">
      <c r="A186" s="14" t="s">
        <v>4</v>
      </c>
      <c r="B186" s="15">
        <v>8376</v>
      </c>
      <c r="C186" s="16" t="s">
        <v>69</v>
      </c>
      <c r="D186" s="15">
        <v>6545</v>
      </c>
      <c r="E186" s="16">
        <f t="shared" si="34"/>
        <v>-0.2186007640878701</v>
      </c>
      <c r="F186" s="15">
        <v>9329</v>
      </c>
      <c r="G186" s="16">
        <f t="shared" si="35"/>
        <v>0.42536287242169601</v>
      </c>
      <c r="H186" s="15">
        <v>8747</v>
      </c>
      <c r="I186" s="16">
        <f t="shared" si="36"/>
        <v>-6.2386107835780913E-2</v>
      </c>
      <c r="J186" s="15">
        <v>7463</v>
      </c>
      <c r="K186" s="16">
        <f t="shared" si="37"/>
        <v>-0.1467931862352807</v>
      </c>
    </row>
    <row r="187" spans="1:11" ht="15" customHeight="1" x14ac:dyDescent="0.3">
      <c r="A187" s="14" t="s">
        <v>5</v>
      </c>
      <c r="B187" s="15">
        <v>6098</v>
      </c>
      <c r="C187" s="16" t="s">
        <v>69</v>
      </c>
      <c r="D187" s="15">
        <v>5126</v>
      </c>
      <c r="E187" s="16">
        <f t="shared" si="34"/>
        <v>-0.15939652345031152</v>
      </c>
      <c r="F187" s="15">
        <v>7036</v>
      </c>
      <c r="G187" s="16">
        <f t="shared" si="35"/>
        <v>0.37261022239563002</v>
      </c>
      <c r="H187" s="15">
        <v>6538</v>
      </c>
      <c r="I187" s="16">
        <f t="shared" si="36"/>
        <v>-7.0778851620238781E-2</v>
      </c>
      <c r="J187" s="15">
        <v>5753</v>
      </c>
      <c r="K187" s="16">
        <f t="shared" si="37"/>
        <v>-0.12006729886815537</v>
      </c>
    </row>
    <row r="188" spans="1:11" ht="15" customHeight="1" x14ac:dyDescent="0.3">
      <c r="A188" s="14" t="s">
        <v>6</v>
      </c>
      <c r="B188" s="15">
        <v>5507</v>
      </c>
      <c r="C188" s="16" t="s">
        <v>69</v>
      </c>
      <c r="D188" s="15">
        <v>4751</v>
      </c>
      <c r="E188" s="16">
        <f t="shared" si="34"/>
        <v>-0.13727982567641184</v>
      </c>
      <c r="F188" s="15">
        <v>6485</v>
      </c>
      <c r="G188" s="16">
        <f t="shared" si="35"/>
        <v>0.36497579456956419</v>
      </c>
      <c r="H188" s="15">
        <v>5824</v>
      </c>
      <c r="I188" s="16">
        <f t="shared" si="36"/>
        <v>-0.10192752505782576</v>
      </c>
      <c r="J188" s="15">
        <v>5336</v>
      </c>
      <c r="K188" s="16">
        <f t="shared" si="37"/>
        <v>-8.3791208791208827E-2</v>
      </c>
    </row>
    <row r="189" spans="1:11" ht="15" customHeight="1" x14ac:dyDescent="0.3">
      <c r="A189" s="14" t="s">
        <v>7</v>
      </c>
      <c r="B189" s="15">
        <v>5074</v>
      </c>
      <c r="C189" s="16" t="s">
        <v>69</v>
      </c>
      <c r="D189" s="15">
        <v>4549</v>
      </c>
      <c r="E189" s="16">
        <f t="shared" si="34"/>
        <v>-0.10346866377611352</v>
      </c>
      <c r="F189" s="22">
        <v>6094</v>
      </c>
      <c r="G189" s="16">
        <f t="shared" si="35"/>
        <v>0.33963508463398551</v>
      </c>
      <c r="H189" s="22">
        <v>5372</v>
      </c>
      <c r="I189" s="16">
        <f t="shared" si="36"/>
        <v>-0.11847719067935669</v>
      </c>
      <c r="J189" s="22">
        <v>5263</v>
      </c>
      <c r="K189" s="16">
        <f t="shared" si="37"/>
        <v>-2.029039463886817E-2</v>
      </c>
    </row>
    <row r="190" spans="1:11" ht="15" customHeight="1" x14ac:dyDescent="0.3">
      <c r="A190" s="14" t="s">
        <v>8</v>
      </c>
      <c r="B190" s="15">
        <v>5084</v>
      </c>
      <c r="C190" s="16" t="s">
        <v>69</v>
      </c>
      <c r="D190" s="15">
        <v>4578</v>
      </c>
      <c r="E190" s="16">
        <f t="shared" si="34"/>
        <v>-9.9527930763178563E-2</v>
      </c>
      <c r="F190" s="22">
        <v>6061</v>
      </c>
      <c r="G190" s="16">
        <f t="shared" si="35"/>
        <v>0.32394058540847537</v>
      </c>
      <c r="H190" s="22">
        <v>5303</v>
      </c>
      <c r="I190" s="16">
        <f t="shared" si="36"/>
        <v>-0.12506187097838639</v>
      </c>
      <c r="J190" s="22">
        <v>5252</v>
      </c>
      <c r="K190" s="16">
        <f t="shared" si="37"/>
        <v>-9.6171978125588753E-3</v>
      </c>
    </row>
    <row r="191" spans="1:11" ht="15" customHeight="1" x14ac:dyDescent="0.3">
      <c r="A191" s="14" t="s">
        <v>9</v>
      </c>
      <c r="B191" s="15">
        <v>5047</v>
      </c>
      <c r="C191" s="16" t="s">
        <v>69</v>
      </c>
      <c r="D191" s="15">
        <v>4693</v>
      </c>
      <c r="E191" s="16">
        <f t="shared" si="34"/>
        <v>-7.0140677630275428E-2</v>
      </c>
      <c r="F191" s="22">
        <v>6163</v>
      </c>
      <c r="G191" s="16">
        <f t="shared" si="35"/>
        <v>0.31323247389729381</v>
      </c>
      <c r="H191" s="22">
        <v>5193</v>
      </c>
      <c r="I191" s="16">
        <f t="shared" si="36"/>
        <v>-0.15739088106441668</v>
      </c>
      <c r="J191" s="22">
        <v>5457</v>
      </c>
      <c r="K191" s="16">
        <f t="shared" si="37"/>
        <v>5.0837666088966005E-2</v>
      </c>
    </row>
    <row r="192" spans="1:11" ht="15" customHeight="1" x14ac:dyDescent="0.3">
      <c r="A192" s="14" t="s">
        <v>10</v>
      </c>
      <c r="B192" s="15">
        <v>5425</v>
      </c>
      <c r="C192" s="16" t="s">
        <v>69</v>
      </c>
      <c r="D192" s="15">
        <v>5133</v>
      </c>
      <c r="E192" s="16">
        <f t="shared" si="34"/>
        <v>-5.3824884792626704E-2</v>
      </c>
      <c r="F192" s="22">
        <v>6506</v>
      </c>
      <c r="G192" s="16">
        <f t="shared" si="35"/>
        <v>0.26748490161698801</v>
      </c>
      <c r="H192" s="22">
        <v>5442</v>
      </c>
      <c r="I192" s="16">
        <f t="shared" si="36"/>
        <v>-0.1635413464494313</v>
      </c>
      <c r="J192" s="22">
        <v>5917</v>
      </c>
      <c r="K192" s="16">
        <f t="shared" si="37"/>
        <v>8.7284086732818844E-2</v>
      </c>
    </row>
    <row r="193" spans="1:11" ht="15" customHeight="1" x14ac:dyDescent="0.3">
      <c r="A193" s="14" t="s">
        <v>11</v>
      </c>
      <c r="B193" s="15">
        <v>8381</v>
      </c>
      <c r="C193" s="16" t="s">
        <v>69</v>
      </c>
      <c r="D193" s="15">
        <v>8066</v>
      </c>
      <c r="E193" s="16">
        <f t="shared" si="34"/>
        <v>-3.7585013721512905E-2</v>
      </c>
      <c r="F193" s="22">
        <v>8619</v>
      </c>
      <c r="G193" s="16">
        <f t="shared" si="35"/>
        <v>6.8559385073146517E-2</v>
      </c>
      <c r="H193" s="22">
        <v>7716</v>
      </c>
      <c r="I193" s="16">
        <f t="shared" si="36"/>
        <v>-0.10476853463278801</v>
      </c>
      <c r="J193" s="22">
        <v>8116</v>
      </c>
      <c r="K193" s="16">
        <f t="shared" si="37"/>
        <v>5.1840331778123305E-2</v>
      </c>
    </row>
    <row r="194" spans="1:11" ht="15" customHeight="1" x14ac:dyDescent="0.3">
      <c r="A194" s="14" t="s">
        <v>12</v>
      </c>
      <c r="B194" s="15">
        <v>25617</v>
      </c>
      <c r="C194" s="16" t="s">
        <v>69</v>
      </c>
      <c r="D194" s="15">
        <v>27382</v>
      </c>
      <c r="E194" s="16">
        <f t="shared" si="34"/>
        <v>6.8899558886676759E-2</v>
      </c>
      <c r="F194" s="22">
        <v>28487</v>
      </c>
      <c r="G194" s="16">
        <f t="shared" si="35"/>
        <v>4.0354977722591556E-2</v>
      </c>
      <c r="H194" s="22">
        <v>29257</v>
      </c>
      <c r="I194" s="16">
        <f t="shared" si="36"/>
        <v>2.7029873275529193E-2</v>
      </c>
      <c r="J194" s="22">
        <v>26269</v>
      </c>
      <c r="K194" s="16">
        <f t="shared" si="37"/>
        <v>-0.10212940492873501</v>
      </c>
    </row>
    <row r="195" spans="1:11" ht="24" customHeight="1" x14ac:dyDescent="0.3">
      <c r="A195" s="20" t="s">
        <v>31</v>
      </c>
      <c r="B195" s="31">
        <f>AVERAGE(B183:B194)</f>
        <v>13749.583333333334</v>
      </c>
      <c r="C195" s="32">
        <v>-0.121</v>
      </c>
      <c r="D195" s="31">
        <f>AVERAGE(D183:D194)</f>
        <v>11830.75</v>
      </c>
      <c r="E195" s="32">
        <f t="shared" si="34"/>
        <v>-0.13955574411345806</v>
      </c>
      <c r="F195" s="31">
        <f>AVERAGE(F183:F194)</f>
        <v>14577</v>
      </c>
      <c r="G195" s="32">
        <f t="shared" si="35"/>
        <v>0.23212814065042364</v>
      </c>
      <c r="H195" s="31">
        <f>AVERAGE(H183:H194)</f>
        <v>14456.083333333334</v>
      </c>
      <c r="I195" s="32">
        <f t="shared" si="36"/>
        <v>-8.2950309848848214E-3</v>
      </c>
      <c r="J195" s="31">
        <f>AVERAGE(J183:J194)</f>
        <v>12938.083333333334</v>
      </c>
      <c r="K195" s="32">
        <f t="shared" si="37"/>
        <v>-0.10500769572210089</v>
      </c>
    </row>
    <row r="197" spans="1:11" x14ac:dyDescent="0.3">
      <c r="A197" s="17" t="s">
        <v>32</v>
      </c>
    </row>
    <row r="200" spans="1:11" x14ac:dyDescent="0.3">
      <c r="B200" s="24"/>
    </row>
  </sheetData>
  <mergeCells count="9">
    <mergeCell ref="F1:H1"/>
    <mergeCell ref="A160:K160"/>
    <mergeCell ref="A161:K161"/>
    <mergeCell ref="A109:K109"/>
    <mergeCell ref="A110:K110"/>
    <mergeCell ref="A58:K58"/>
    <mergeCell ref="A59:K59"/>
    <mergeCell ref="A7:K7"/>
    <mergeCell ref="A8:K8"/>
  </mergeCells>
  <phoneticPr fontId="2" type="noConversion"/>
  <hyperlinks>
    <hyperlink ref="F1" location="Übersicht!A1" display="zurück zur" xr:uid="{00000000-0004-0000-0300-000000000000}"/>
    <hyperlink ref="G4" location="Arbeitslose_2002_2006" display="2002-2006" xr:uid="{00000000-0004-0000-0300-000001000000}"/>
    <hyperlink ref="G3" location="Arbeitslose_NEU_2007" display="2007-2011" xr:uid="{00000000-0004-0000-0300-000002000000}"/>
    <hyperlink ref="E4" location="Arbeitslose_NEU_2012" display="2012-2016" xr:uid="{00000000-0004-0000-0300-000003000000}"/>
    <hyperlink ref="E3" location="Arbeitslose_2017_2021" display="2017-2021" xr:uid="{00000000-0004-0000-0300-000004000000}"/>
    <hyperlink ref="C4" location="Arbeitslose_2022_2026" display="2022-2026" xr:uid="{1B77FB7E-E28F-435F-AD2F-26994788076B}"/>
  </hyperlinks>
  <pageMargins left="0.62" right="0.36" top="0.75" bottom="0.69" header="0.4921259845" footer="0.33"/>
  <pageSetup paperSize="9" orientation="portrait" r:id="rId1"/>
  <headerFooter alignWithMargins="0">
    <oddFooter>&amp;L&amp;8DI Peter Scherer / Geschäftsstelle Bau
Wirtschaftskammer Österreich&amp;C&amp;G&amp;R&amp;8Seite &amp;P/&amp;N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pageSetUpPr autoPageBreaks="0"/>
  </sheetPr>
  <dimension ref="A1:K95"/>
  <sheetViews>
    <sheetView showGridLines="0" showRowColHeaders="0" workbookViewId="0">
      <pane ySplit="5" topLeftCell="A57" activePane="bottomLeft" state="frozen"/>
      <selection activeCell="G1" sqref="G1"/>
      <selection pane="bottomLeft" activeCell="A63" sqref="A63"/>
    </sheetView>
  </sheetViews>
  <sheetFormatPr baseColWidth="10" defaultRowHeight="15" x14ac:dyDescent="0.3"/>
  <cols>
    <col min="1" max="1" width="6.85546875" style="12" customWidth="1"/>
    <col min="2" max="2" width="9.140625" style="12" customWidth="1"/>
    <col min="3" max="3" width="8" style="12" customWidth="1"/>
    <col min="4" max="4" width="9.140625" style="12" customWidth="1"/>
    <col min="5" max="5" width="8" style="12" customWidth="1"/>
    <col min="6" max="6" width="9.140625" style="12" customWidth="1"/>
    <col min="7" max="7" width="8" style="12" customWidth="1"/>
    <col min="8" max="8" width="9.140625" style="12" customWidth="1"/>
    <col min="9" max="9" width="8" style="12" customWidth="1"/>
    <col min="10" max="10" width="9.140625" style="12" customWidth="1"/>
    <col min="11" max="11" width="8.42578125" style="12" customWidth="1"/>
    <col min="12" max="16384" width="11.42578125" style="12"/>
  </cols>
  <sheetData>
    <row r="1" spans="1:11" s="2" customFormat="1" ht="30" customHeight="1" x14ac:dyDescent="0.3">
      <c r="A1" s="1" t="s">
        <v>52</v>
      </c>
      <c r="F1" s="83" t="s">
        <v>53</v>
      </c>
      <c r="G1" s="83"/>
      <c r="H1" s="83"/>
      <c r="I1" s="38"/>
    </row>
    <row r="2" spans="1:11" s="2" customFormat="1" x14ac:dyDescent="0.3">
      <c r="A2" s="36" t="s">
        <v>57</v>
      </c>
    </row>
    <row r="3" spans="1:11" s="2" customFormat="1" x14ac:dyDescent="0.3">
      <c r="C3" s="37"/>
      <c r="D3" s="37" t="s">
        <v>101</v>
      </c>
      <c r="E3" s="37"/>
      <c r="F3" s="37" t="s">
        <v>90</v>
      </c>
    </row>
    <row r="4" spans="1:11" s="2" customFormat="1" x14ac:dyDescent="0.3">
      <c r="A4" s="37"/>
      <c r="B4" s="37"/>
      <c r="D4" s="37" t="s">
        <v>88</v>
      </c>
      <c r="F4" s="37" t="s">
        <v>89</v>
      </c>
      <c r="I4" s="37"/>
    </row>
    <row r="5" spans="1:11" s="2" customFormat="1" x14ac:dyDescent="0.3">
      <c r="A5" s="37"/>
      <c r="B5" s="37"/>
      <c r="C5" s="37"/>
      <c r="D5" s="37"/>
      <c r="E5" s="37"/>
      <c r="F5" s="37"/>
    </row>
    <row r="6" spans="1:11" s="2" customFormat="1" ht="12" customHeight="1" x14ac:dyDescent="0.3">
      <c r="A6" s="37"/>
      <c r="B6" s="37"/>
      <c r="C6" s="37"/>
      <c r="D6" s="37"/>
      <c r="E6" s="37"/>
      <c r="F6" s="37"/>
    </row>
    <row r="7" spans="1:11" s="2" customFormat="1" ht="12" customHeight="1" x14ac:dyDescent="0.3">
      <c r="A7" s="84" t="s">
        <v>58</v>
      </c>
      <c r="B7" s="84"/>
      <c r="C7" s="84"/>
      <c r="D7" s="84"/>
      <c r="E7" s="84"/>
      <c r="F7" s="84"/>
      <c r="G7" s="84"/>
      <c r="H7" s="84"/>
      <c r="I7" s="84"/>
      <c r="J7" s="84"/>
      <c r="K7" s="84"/>
    </row>
    <row r="8" spans="1:11" ht="12" customHeight="1" x14ac:dyDescent="0.3">
      <c r="A8" s="80" t="s">
        <v>59</v>
      </c>
      <c r="B8" s="80"/>
      <c r="C8" s="80"/>
      <c r="D8" s="80"/>
      <c r="E8" s="80"/>
      <c r="F8" s="80"/>
      <c r="G8" s="80"/>
      <c r="H8" s="80"/>
      <c r="I8" s="80"/>
      <c r="J8" s="80"/>
      <c r="K8" s="80"/>
    </row>
    <row r="9" spans="1:11" s="17" customFormat="1" ht="13.5" x14ac:dyDescent="0.3"/>
    <row r="10" spans="1:11" ht="18" x14ac:dyDescent="0.35">
      <c r="A10" s="11" t="s">
        <v>17</v>
      </c>
    </row>
    <row r="11" spans="1:11" ht="3" customHeight="1" x14ac:dyDescent="0.3"/>
    <row r="12" spans="1:11" s="30" customFormat="1" ht="15" customHeight="1" x14ac:dyDescent="0.2">
      <c r="A12" s="20" t="s">
        <v>0</v>
      </c>
      <c r="B12" s="29">
        <v>2007</v>
      </c>
      <c r="C12" s="20" t="s">
        <v>19</v>
      </c>
      <c r="D12" s="29">
        <v>2008</v>
      </c>
      <c r="E12" s="20" t="s">
        <v>19</v>
      </c>
      <c r="F12" s="29">
        <v>2009</v>
      </c>
      <c r="G12" s="20" t="s">
        <v>19</v>
      </c>
      <c r="H12" s="29">
        <v>2010</v>
      </c>
      <c r="I12" s="20" t="s">
        <v>19</v>
      </c>
      <c r="J12" s="29">
        <v>2011</v>
      </c>
      <c r="K12" s="20" t="s">
        <v>19</v>
      </c>
    </row>
    <row r="13" spans="1:11" ht="15" customHeight="1" x14ac:dyDescent="0.3">
      <c r="A13" s="14" t="s">
        <v>1</v>
      </c>
      <c r="B13" s="15">
        <v>75651</v>
      </c>
      <c r="C13" s="16">
        <f>IF(B13&lt;&gt;"",B13/J64-100%,"")</f>
        <v>-0.15055188133709119</v>
      </c>
      <c r="D13" s="52"/>
      <c r="E13" s="53"/>
      <c r="F13" s="53"/>
      <c r="G13" s="53"/>
      <c r="H13" s="53"/>
      <c r="I13" s="53"/>
      <c r="J13" s="53"/>
      <c r="K13" s="54"/>
    </row>
    <row r="14" spans="1:11" ht="15" customHeight="1" x14ac:dyDescent="0.3">
      <c r="A14" s="14" t="s">
        <v>2</v>
      </c>
      <c r="B14" s="15">
        <v>68393</v>
      </c>
      <c r="C14" s="16">
        <f t="shared" ref="C14:C24" si="0">IF(B14&lt;&gt;"",B14/J65-100%,"")</f>
        <v>-0.1853515020130071</v>
      </c>
      <c r="D14" s="48"/>
      <c r="E14" s="49"/>
      <c r="F14" s="49"/>
      <c r="G14" s="49"/>
      <c r="H14" s="49"/>
      <c r="I14" s="49"/>
      <c r="J14" s="49"/>
      <c r="K14" s="50"/>
    </row>
    <row r="15" spans="1:11" ht="15" customHeight="1" x14ac:dyDescent="0.3">
      <c r="A15" s="14" t="s">
        <v>3</v>
      </c>
      <c r="B15" s="15">
        <v>43851</v>
      </c>
      <c r="C15" s="16">
        <f t="shared" si="0"/>
        <v>-0.23794379855064907</v>
      </c>
      <c r="D15" s="91" t="s">
        <v>68</v>
      </c>
      <c r="E15" s="92"/>
      <c r="F15" s="92"/>
      <c r="G15" s="92"/>
      <c r="H15" s="92"/>
      <c r="I15" s="92"/>
      <c r="J15" s="92"/>
      <c r="K15" s="93"/>
    </row>
    <row r="16" spans="1:11" ht="15" customHeight="1" x14ac:dyDescent="0.3">
      <c r="A16" s="14" t="s">
        <v>4</v>
      </c>
      <c r="B16" s="15">
        <v>26152</v>
      </c>
      <c r="C16" s="16">
        <f t="shared" si="0"/>
        <v>-0.12529266171650277</v>
      </c>
      <c r="D16" s="85" t="s">
        <v>78</v>
      </c>
      <c r="E16" s="86"/>
      <c r="F16" s="86"/>
      <c r="G16" s="86"/>
      <c r="H16" s="86"/>
      <c r="I16" s="86"/>
      <c r="J16" s="86"/>
      <c r="K16" s="87"/>
    </row>
    <row r="17" spans="1:11" ht="15" customHeight="1" x14ac:dyDescent="0.3">
      <c r="A17" s="14" t="s">
        <v>5</v>
      </c>
      <c r="B17" s="15">
        <v>21607</v>
      </c>
      <c r="C17" s="16">
        <f t="shared" si="0"/>
        <v>-8.6346145714406575E-2</v>
      </c>
      <c r="D17" s="85"/>
      <c r="E17" s="86"/>
      <c r="F17" s="86"/>
      <c r="G17" s="86"/>
      <c r="H17" s="86"/>
      <c r="I17" s="86"/>
      <c r="J17" s="86"/>
      <c r="K17" s="87"/>
    </row>
    <row r="18" spans="1:11" ht="15" customHeight="1" x14ac:dyDescent="0.3">
      <c r="A18" s="14" t="s">
        <v>6</v>
      </c>
      <c r="B18" s="15">
        <v>19945</v>
      </c>
      <c r="C18" s="16">
        <f t="shared" si="0"/>
        <v>-6.8382455976458534E-2</v>
      </c>
      <c r="D18" s="85"/>
      <c r="E18" s="86"/>
      <c r="F18" s="86"/>
      <c r="G18" s="86"/>
      <c r="H18" s="86"/>
      <c r="I18" s="86"/>
      <c r="J18" s="86"/>
      <c r="K18" s="87"/>
    </row>
    <row r="19" spans="1:11" ht="15" customHeight="1" x14ac:dyDescent="0.3">
      <c r="A19" s="14" t="s">
        <v>7</v>
      </c>
      <c r="B19" s="15">
        <v>19449</v>
      </c>
      <c r="C19" s="16">
        <f t="shared" si="0"/>
        <v>-6.08884596813134E-2</v>
      </c>
      <c r="D19" s="85"/>
      <c r="E19" s="86"/>
      <c r="F19" s="86"/>
      <c r="G19" s="86"/>
      <c r="H19" s="86"/>
      <c r="I19" s="86"/>
      <c r="J19" s="86"/>
      <c r="K19" s="87"/>
    </row>
    <row r="20" spans="1:11" ht="15" customHeight="1" x14ac:dyDescent="0.3">
      <c r="A20" s="14" t="s">
        <v>8</v>
      </c>
      <c r="B20" s="15">
        <v>19694</v>
      </c>
      <c r="C20" s="16">
        <f t="shared" si="0"/>
        <v>-4.721819061441701E-2</v>
      </c>
      <c r="D20" s="85"/>
      <c r="E20" s="86"/>
      <c r="F20" s="86"/>
      <c r="G20" s="86"/>
      <c r="H20" s="86"/>
      <c r="I20" s="86"/>
      <c r="J20" s="86"/>
      <c r="K20" s="87"/>
    </row>
    <row r="21" spans="1:11" ht="15" customHeight="1" x14ac:dyDescent="0.3">
      <c r="A21" s="14" t="s">
        <v>9</v>
      </c>
      <c r="B21" s="15">
        <v>19185</v>
      </c>
      <c r="C21" s="16">
        <f t="shared" si="0"/>
        <v>-5.0059417706476483E-2</v>
      </c>
      <c r="D21" s="85"/>
      <c r="E21" s="86"/>
      <c r="F21" s="86"/>
      <c r="G21" s="86"/>
      <c r="H21" s="86"/>
      <c r="I21" s="86"/>
      <c r="J21" s="86"/>
      <c r="K21" s="87"/>
    </row>
    <row r="22" spans="1:11" ht="15" customHeight="1" x14ac:dyDescent="0.3">
      <c r="A22" s="14" t="s">
        <v>10</v>
      </c>
      <c r="B22" s="15">
        <v>20528</v>
      </c>
      <c r="C22" s="16">
        <f t="shared" si="0"/>
        <v>-3.7599624941397125E-2</v>
      </c>
      <c r="D22" s="85"/>
      <c r="E22" s="86"/>
      <c r="F22" s="86"/>
      <c r="G22" s="86"/>
      <c r="H22" s="86"/>
      <c r="I22" s="86"/>
      <c r="J22" s="86"/>
      <c r="K22" s="87"/>
    </row>
    <row r="23" spans="1:11" ht="15" customHeight="1" x14ac:dyDescent="0.3">
      <c r="A23" s="14" t="s">
        <v>11</v>
      </c>
      <c r="B23" s="15">
        <v>27460</v>
      </c>
      <c r="C23" s="16">
        <f t="shared" si="0"/>
        <v>3.8381546606163663E-2</v>
      </c>
      <c r="D23" s="85"/>
      <c r="E23" s="86"/>
      <c r="F23" s="86"/>
      <c r="G23" s="86"/>
      <c r="H23" s="86"/>
      <c r="I23" s="86"/>
      <c r="J23" s="86"/>
      <c r="K23" s="87"/>
    </row>
    <row r="24" spans="1:11" ht="15" customHeight="1" x14ac:dyDescent="0.3">
      <c r="A24" s="14" t="s">
        <v>12</v>
      </c>
      <c r="B24" s="15">
        <v>61577</v>
      </c>
      <c r="C24" s="16">
        <f t="shared" si="0"/>
        <v>-3.6986644146257519E-2</v>
      </c>
      <c r="D24" s="88"/>
      <c r="E24" s="89"/>
      <c r="F24" s="89"/>
      <c r="G24" s="89"/>
      <c r="H24" s="89"/>
      <c r="I24" s="89"/>
      <c r="J24" s="89"/>
      <c r="K24" s="90"/>
    </row>
    <row r="25" spans="1:11" ht="24" customHeight="1" x14ac:dyDescent="0.3">
      <c r="A25" s="20" t="s">
        <v>31</v>
      </c>
      <c r="B25" s="31">
        <f>SUM(B13:B24)/12</f>
        <v>35291</v>
      </c>
      <c r="C25" s="32">
        <f>IF(B25&lt;&gt;"",B25/J76-100%,"")</f>
        <v>-0.11552302085400101</v>
      </c>
      <c r="D25" s="51"/>
      <c r="E25" s="32"/>
      <c r="F25" s="31"/>
      <c r="G25" s="32"/>
      <c r="H25" s="31"/>
      <c r="I25" s="32"/>
      <c r="J25" s="31"/>
      <c r="K25" s="32"/>
    </row>
    <row r="27" spans="1:11" ht="18" x14ac:dyDescent="0.35">
      <c r="A27" s="11" t="s">
        <v>13</v>
      </c>
    </row>
    <row r="28" spans="1:11" ht="3" customHeight="1" x14ac:dyDescent="0.3"/>
    <row r="29" spans="1:11" s="17" customFormat="1" ht="15" customHeight="1" x14ac:dyDescent="0.3">
      <c r="A29" s="20" t="s">
        <v>0</v>
      </c>
      <c r="B29" s="29">
        <v>2007</v>
      </c>
      <c r="C29" s="20" t="s">
        <v>19</v>
      </c>
      <c r="D29" s="29">
        <v>2008</v>
      </c>
      <c r="E29" s="20" t="s">
        <v>19</v>
      </c>
      <c r="F29" s="29">
        <v>2009</v>
      </c>
      <c r="G29" s="20" t="s">
        <v>19</v>
      </c>
      <c r="H29" s="29">
        <v>2010</v>
      </c>
      <c r="I29" s="20" t="s">
        <v>19</v>
      </c>
      <c r="J29" s="29">
        <v>2011</v>
      </c>
      <c r="K29" s="20" t="s">
        <v>19</v>
      </c>
    </row>
    <row r="30" spans="1:11" ht="15" customHeight="1" x14ac:dyDescent="0.3">
      <c r="A30" s="14" t="s">
        <v>1</v>
      </c>
      <c r="B30" s="15">
        <v>51894</v>
      </c>
      <c r="C30" s="16">
        <f>IF(B30&lt;&gt;"",B30/J81-100%,"")</f>
        <v>-0.16403821060940449</v>
      </c>
      <c r="D30" s="52"/>
      <c r="E30" s="53"/>
      <c r="F30" s="53"/>
      <c r="G30" s="53"/>
      <c r="H30" s="53"/>
      <c r="I30" s="53"/>
      <c r="J30" s="53"/>
      <c r="K30" s="54"/>
    </row>
    <row r="31" spans="1:11" ht="15" customHeight="1" x14ac:dyDescent="0.3">
      <c r="A31" s="14" t="s">
        <v>2</v>
      </c>
      <c r="B31" s="15">
        <v>46828</v>
      </c>
      <c r="C31" s="16">
        <f t="shared" ref="C31:C41" si="1">IF(B31&lt;&gt;"",B31/J82-100%,"")</f>
        <v>-0.19680285410449039</v>
      </c>
      <c r="D31" s="48"/>
      <c r="E31" s="49"/>
      <c r="F31" s="49"/>
      <c r="G31" s="49"/>
      <c r="H31" s="49"/>
      <c r="I31" s="49"/>
      <c r="J31" s="49"/>
      <c r="K31" s="50"/>
    </row>
    <row r="32" spans="1:11" ht="15" customHeight="1" x14ac:dyDescent="0.3">
      <c r="A32" s="14" t="s">
        <v>3</v>
      </c>
      <c r="B32" s="15">
        <v>28545</v>
      </c>
      <c r="C32" s="16">
        <f t="shared" si="1"/>
        <v>-0.24723101265822789</v>
      </c>
      <c r="D32" s="91" t="s">
        <v>68</v>
      </c>
      <c r="E32" s="92"/>
      <c r="F32" s="92"/>
      <c r="G32" s="92"/>
      <c r="H32" s="92"/>
      <c r="I32" s="92"/>
      <c r="J32" s="92"/>
      <c r="K32" s="93"/>
    </row>
    <row r="33" spans="1:11" ht="15" customHeight="1" x14ac:dyDescent="0.3">
      <c r="A33" s="14" t="s">
        <v>4</v>
      </c>
      <c r="B33" s="15">
        <v>15604</v>
      </c>
      <c r="C33" s="16">
        <f t="shared" si="1"/>
        <v>-0.10834285714285719</v>
      </c>
      <c r="D33" s="85" t="s">
        <v>78</v>
      </c>
      <c r="E33" s="86"/>
      <c r="F33" s="86"/>
      <c r="G33" s="86"/>
      <c r="H33" s="86"/>
      <c r="I33" s="86"/>
      <c r="J33" s="86"/>
      <c r="K33" s="87"/>
    </row>
    <row r="34" spans="1:11" ht="15" customHeight="1" x14ac:dyDescent="0.3">
      <c r="A34" s="14" t="s">
        <v>5</v>
      </c>
      <c r="B34" s="15">
        <v>12642</v>
      </c>
      <c r="C34" s="16">
        <f t="shared" si="1"/>
        <v>-6.5770026603606313E-2</v>
      </c>
      <c r="D34" s="85"/>
      <c r="E34" s="86"/>
      <c r="F34" s="86"/>
      <c r="G34" s="86"/>
      <c r="H34" s="86"/>
      <c r="I34" s="86"/>
      <c r="J34" s="86"/>
      <c r="K34" s="87"/>
    </row>
    <row r="35" spans="1:11" ht="15" customHeight="1" x14ac:dyDescent="0.3">
      <c r="A35" s="14" t="s">
        <v>6</v>
      </c>
      <c r="B35" s="15">
        <v>11598</v>
      </c>
      <c r="C35" s="16">
        <f t="shared" si="1"/>
        <v>-5.2605783368730563E-2</v>
      </c>
      <c r="D35" s="85"/>
      <c r="E35" s="86"/>
      <c r="F35" s="86"/>
      <c r="G35" s="86"/>
      <c r="H35" s="86"/>
      <c r="I35" s="86"/>
      <c r="J35" s="86"/>
      <c r="K35" s="87"/>
    </row>
    <row r="36" spans="1:11" ht="15" customHeight="1" x14ac:dyDescent="0.3">
      <c r="A36" s="14" t="s">
        <v>7</v>
      </c>
      <c r="B36" s="15">
        <v>11090</v>
      </c>
      <c r="C36" s="16">
        <f t="shared" si="1"/>
        <v>-5.3188764620507145E-2</v>
      </c>
      <c r="D36" s="85"/>
      <c r="E36" s="86"/>
      <c r="F36" s="86"/>
      <c r="G36" s="86"/>
      <c r="H36" s="86"/>
      <c r="I36" s="86"/>
      <c r="J36" s="86"/>
      <c r="K36" s="87"/>
    </row>
    <row r="37" spans="1:11" ht="15" customHeight="1" x14ac:dyDescent="0.3">
      <c r="A37" s="14" t="s">
        <v>8</v>
      </c>
      <c r="B37" s="15">
        <v>11161</v>
      </c>
      <c r="C37" s="16">
        <f t="shared" si="1"/>
        <v>-3.983138334480385E-2</v>
      </c>
      <c r="D37" s="85"/>
      <c r="E37" s="86"/>
      <c r="F37" s="86"/>
      <c r="G37" s="86"/>
      <c r="H37" s="86"/>
      <c r="I37" s="86"/>
      <c r="J37" s="86"/>
      <c r="K37" s="87"/>
    </row>
    <row r="38" spans="1:11" ht="15" customHeight="1" x14ac:dyDescent="0.3">
      <c r="A38" s="14" t="s">
        <v>9</v>
      </c>
      <c r="B38" s="15">
        <v>10938</v>
      </c>
      <c r="C38" s="16">
        <f t="shared" si="1"/>
        <v>-3.5789844851904062E-2</v>
      </c>
      <c r="D38" s="85"/>
      <c r="E38" s="86"/>
      <c r="F38" s="86"/>
      <c r="G38" s="86"/>
      <c r="H38" s="86"/>
      <c r="I38" s="86"/>
      <c r="J38" s="86"/>
      <c r="K38" s="87"/>
    </row>
    <row r="39" spans="1:11" ht="15" customHeight="1" x14ac:dyDescent="0.3">
      <c r="A39" s="14" t="s">
        <v>10</v>
      </c>
      <c r="B39" s="15">
        <v>11839</v>
      </c>
      <c r="C39" s="16">
        <f t="shared" si="1"/>
        <v>-3.2287068824587206E-2</v>
      </c>
      <c r="D39" s="85"/>
      <c r="E39" s="86"/>
      <c r="F39" s="86"/>
      <c r="G39" s="86"/>
      <c r="H39" s="86"/>
      <c r="I39" s="86"/>
      <c r="J39" s="86"/>
      <c r="K39" s="87"/>
    </row>
    <row r="40" spans="1:11" ht="15" customHeight="1" x14ac:dyDescent="0.3">
      <c r="A40" s="14" t="s">
        <v>11</v>
      </c>
      <c r="B40" s="15">
        <v>16602</v>
      </c>
      <c r="C40" s="16">
        <f t="shared" si="1"/>
        <v>6.0085562863163355E-2</v>
      </c>
      <c r="D40" s="85"/>
      <c r="E40" s="86"/>
      <c r="F40" s="86"/>
      <c r="G40" s="86"/>
      <c r="H40" s="86"/>
      <c r="I40" s="86"/>
      <c r="J40" s="86"/>
      <c r="K40" s="87"/>
    </row>
    <row r="41" spans="1:11" ht="15" customHeight="1" x14ac:dyDescent="0.3">
      <c r="A41" s="14" t="s">
        <v>12</v>
      </c>
      <c r="B41" s="22">
        <v>40845</v>
      </c>
      <c r="C41" s="16">
        <f t="shared" si="1"/>
        <v>-3.6719966039337804E-2</v>
      </c>
      <c r="D41" s="88"/>
      <c r="E41" s="89"/>
      <c r="F41" s="89"/>
      <c r="G41" s="89"/>
      <c r="H41" s="89"/>
      <c r="I41" s="89"/>
      <c r="J41" s="89"/>
      <c r="K41" s="90"/>
    </row>
    <row r="42" spans="1:11" ht="24" customHeight="1" x14ac:dyDescent="0.3">
      <c r="A42" s="20" t="s">
        <v>31</v>
      </c>
      <c r="B42" s="31">
        <f>SUM(B30:B41)/12</f>
        <v>22465.5</v>
      </c>
      <c r="C42" s="32">
        <f>IF(B42&lt;&gt;"",B42/J93-100%,"")</f>
        <v>-0.12058352443802178</v>
      </c>
      <c r="D42" s="44"/>
      <c r="E42" s="45"/>
      <c r="F42" s="44"/>
      <c r="G42" s="45"/>
      <c r="H42" s="44"/>
      <c r="I42" s="45"/>
      <c r="J42" s="44"/>
      <c r="K42" s="45"/>
    </row>
    <row r="44" spans="1:11" x14ac:dyDescent="0.3">
      <c r="A44" s="17" t="s">
        <v>32</v>
      </c>
    </row>
    <row r="47" spans="1:11" x14ac:dyDescent="0.3">
      <c r="B47" s="24"/>
    </row>
    <row r="57" spans="1:11" ht="15" customHeight="1" x14ac:dyDescent="0.3">
      <c r="A57" s="37"/>
      <c r="B57" s="37"/>
      <c r="C57" s="37"/>
      <c r="D57" s="37"/>
      <c r="E57" s="37"/>
      <c r="F57" s="37"/>
      <c r="G57" s="2"/>
      <c r="H57" s="2"/>
      <c r="I57" s="2"/>
      <c r="J57" s="2"/>
      <c r="K57" s="2"/>
    </row>
    <row r="58" spans="1:11" ht="12" customHeight="1" x14ac:dyDescent="0.3">
      <c r="A58" s="84" t="s">
        <v>58</v>
      </c>
      <c r="B58" s="84"/>
      <c r="C58" s="84"/>
      <c r="D58" s="84"/>
      <c r="E58" s="84"/>
      <c r="F58" s="84"/>
      <c r="G58" s="84"/>
      <c r="H58" s="84"/>
      <c r="I58" s="84"/>
      <c r="J58" s="84"/>
      <c r="K58" s="84"/>
    </row>
    <row r="59" spans="1:11" ht="12" customHeight="1" x14ac:dyDescent="0.3">
      <c r="A59" s="80" t="s">
        <v>59</v>
      </c>
      <c r="B59" s="80"/>
      <c r="C59" s="80"/>
      <c r="D59" s="80"/>
      <c r="E59" s="80"/>
      <c r="F59" s="80"/>
      <c r="G59" s="80"/>
      <c r="H59" s="80"/>
      <c r="I59" s="80"/>
      <c r="J59" s="80"/>
      <c r="K59" s="80"/>
    </row>
    <row r="60" spans="1:11" ht="13.5" customHeight="1" x14ac:dyDescent="0.3">
      <c r="A60" s="17"/>
      <c r="B60" s="17"/>
      <c r="C60" s="17"/>
      <c r="D60" s="17"/>
      <c r="E60" s="17"/>
      <c r="F60" s="17"/>
      <c r="G60" s="17"/>
      <c r="H60" s="17"/>
      <c r="I60" s="17"/>
      <c r="J60" s="17"/>
      <c r="K60" s="17"/>
    </row>
    <row r="61" spans="1:11" ht="18" customHeight="1" x14ac:dyDescent="0.35">
      <c r="A61" s="11" t="s">
        <v>17</v>
      </c>
    </row>
    <row r="62" spans="1:11" ht="3" customHeight="1" x14ac:dyDescent="0.3"/>
    <row r="63" spans="1:11" x14ac:dyDescent="0.3">
      <c r="A63" s="20" t="s">
        <v>0</v>
      </c>
      <c r="B63" s="29">
        <v>2002</v>
      </c>
      <c r="C63" s="20" t="s">
        <v>19</v>
      </c>
      <c r="D63" s="29" t="s">
        <v>15</v>
      </c>
      <c r="E63" s="20" t="s">
        <v>19</v>
      </c>
      <c r="F63" s="29" t="s">
        <v>16</v>
      </c>
      <c r="G63" s="20" t="s">
        <v>19</v>
      </c>
      <c r="H63" s="29" t="s">
        <v>28</v>
      </c>
      <c r="I63" s="20" t="s">
        <v>19</v>
      </c>
      <c r="J63" s="29">
        <v>2006</v>
      </c>
      <c r="K63" s="20" t="s">
        <v>19</v>
      </c>
    </row>
    <row r="64" spans="1:11" x14ac:dyDescent="0.3">
      <c r="A64" s="14" t="s">
        <v>1</v>
      </c>
      <c r="B64" s="15">
        <v>88347</v>
      </c>
      <c r="C64" s="16">
        <v>8.7999999999999995E-2</v>
      </c>
      <c r="D64" s="15">
        <v>85058</v>
      </c>
      <c r="E64" s="16">
        <f>IF(D64&lt;&gt;"",D64/B64-100%,"")</f>
        <v>-3.722820242905811E-2</v>
      </c>
      <c r="F64" s="15">
        <v>85134</v>
      </c>
      <c r="G64" s="16">
        <f>IF(F64&lt;&gt;"",F64/D64-100%,"")</f>
        <v>8.9350795927489735E-4</v>
      </c>
      <c r="H64" s="15">
        <v>85627</v>
      </c>
      <c r="I64" s="16">
        <f t="shared" ref="I64:I76" si="2">IF(H64&lt;&gt;"",H64/F64-100%,"")</f>
        <v>5.7908708624050398E-3</v>
      </c>
      <c r="J64" s="15">
        <v>89059</v>
      </c>
      <c r="K64" s="16">
        <f>IF(J64&lt;&gt;"",J64/H64-100%,"")</f>
        <v>4.0080815630583855E-2</v>
      </c>
    </row>
    <row r="65" spans="1:11" x14ac:dyDescent="0.3">
      <c r="A65" s="14" t="s">
        <v>2</v>
      </c>
      <c r="B65" s="15">
        <v>81348</v>
      </c>
      <c r="C65" s="16">
        <v>0.06</v>
      </c>
      <c r="D65" s="15">
        <v>82816</v>
      </c>
      <c r="E65" s="16">
        <f t="shared" ref="E65:E75" si="3">IF(D65&lt;&gt;"",D65/B65-100%,"")</f>
        <v>1.8045926144465652E-2</v>
      </c>
      <c r="F65" s="15">
        <v>81697</v>
      </c>
      <c r="G65" s="16">
        <f t="shared" ref="G65:G75" si="4">IF(F65&lt;&gt;"",F65/D65-100%,"")</f>
        <v>-1.3511881761978373E-2</v>
      </c>
      <c r="H65" s="15">
        <v>85313</v>
      </c>
      <c r="I65" s="16">
        <f t="shared" si="2"/>
        <v>4.4261111179113133E-2</v>
      </c>
      <c r="J65" s="15">
        <v>83954</v>
      </c>
      <c r="K65" s="16">
        <f t="shared" ref="K65:K75" si="5">IF(J65&lt;&gt;"",J65/H65-100%,"")</f>
        <v>-1.5929576969512249E-2</v>
      </c>
    </row>
    <row r="66" spans="1:11" x14ac:dyDescent="0.3">
      <c r="A66" s="14" t="s">
        <v>3</v>
      </c>
      <c r="B66" s="15">
        <v>56114</v>
      </c>
      <c r="C66" s="16">
        <v>8.5000000000000006E-2</v>
      </c>
      <c r="D66" s="15">
        <v>53359</v>
      </c>
      <c r="E66" s="16">
        <f t="shared" si="3"/>
        <v>-4.9096482161314459E-2</v>
      </c>
      <c r="F66" s="15">
        <v>55263</v>
      </c>
      <c r="G66" s="16">
        <f t="shared" si="4"/>
        <v>3.5682827639198722E-2</v>
      </c>
      <c r="H66" s="15">
        <v>58571</v>
      </c>
      <c r="I66" s="16">
        <f t="shared" si="2"/>
        <v>5.9859218645386569E-2</v>
      </c>
      <c r="J66" s="15">
        <v>57543</v>
      </c>
      <c r="K66" s="16">
        <f t="shared" si="5"/>
        <v>-1.7551347936692219E-2</v>
      </c>
    </row>
    <row r="67" spans="1:11" x14ac:dyDescent="0.3">
      <c r="A67" s="14" t="s">
        <v>4</v>
      </c>
      <c r="B67" s="15">
        <v>35395</v>
      </c>
      <c r="C67" s="16">
        <v>0.14399999999999999</v>
      </c>
      <c r="D67" s="15">
        <v>34274</v>
      </c>
      <c r="E67" s="16">
        <f t="shared" si="3"/>
        <v>-3.1671139991524266E-2</v>
      </c>
      <c r="F67" s="15">
        <v>32804</v>
      </c>
      <c r="G67" s="16">
        <f t="shared" si="4"/>
        <v>-4.288965396510469E-2</v>
      </c>
      <c r="H67" s="15">
        <v>32025</v>
      </c>
      <c r="I67" s="16">
        <f t="shared" si="2"/>
        <v>-2.3747104011705877E-2</v>
      </c>
      <c r="J67" s="15">
        <v>29898</v>
      </c>
      <c r="K67" s="16">
        <f t="shared" si="5"/>
        <v>-6.6416861826697926E-2</v>
      </c>
    </row>
    <row r="68" spans="1:11" x14ac:dyDescent="0.3">
      <c r="A68" s="14" t="s">
        <v>5</v>
      </c>
      <c r="B68" s="15">
        <v>28745</v>
      </c>
      <c r="C68" s="16">
        <v>0.192</v>
      </c>
      <c r="D68" s="15">
        <v>27370</v>
      </c>
      <c r="E68" s="16">
        <f t="shared" si="3"/>
        <v>-4.7834405983649297E-2</v>
      </c>
      <c r="F68" s="15">
        <v>26446</v>
      </c>
      <c r="G68" s="16">
        <f t="shared" si="4"/>
        <v>-3.3759590792838856E-2</v>
      </c>
      <c r="H68" s="15">
        <v>26077</v>
      </c>
      <c r="I68" s="16">
        <f t="shared" si="2"/>
        <v>-1.3952960750208021E-2</v>
      </c>
      <c r="J68" s="15">
        <v>23649</v>
      </c>
      <c r="K68" s="16">
        <f t="shared" si="5"/>
        <v>-9.3108869885339618E-2</v>
      </c>
    </row>
    <row r="69" spans="1:11" x14ac:dyDescent="0.3">
      <c r="A69" s="14" t="s">
        <v>6</v>
      </c>
      <c r="B69" s="15">
        <v>25782</v>
      </c>
      <c r="C69" s="16">
        <v>0.17799999999999999</v>
      </c>
      <c r="D69" s="15">
        <v>24993</v>
      </c>
      <c r="E69" s="16">
        <f t="shared" si="3"/>
        <v>-3.0602746101931588E-2</v>
      </c>
      <c r="F69" s="15">
        <v>24312</v>
      </c>
      <c r="G69" s="16">
        <f t="shared" si="4"/>
        <v>-2.7247629336214163E-2</v>
      </c>
      <c r="H69" s="15">
        <v>24090</v>
      </c>
      <c r="I69" s="16">
        <f t="shared" si="2"/>
        <v>-9.1312931885488835E-3</v>
      </c>
      <c r="J69" s="15">
        <v>21409</v>
      </c>
      <c r="K69" s="16">
        <f t="shared" si="5"/>
        <v>-0.11129099211290994</v>
      </c>
    </row>
    <row r="70" spans="1:11" x14ac:dyDescent="0.3">
      <c r="A70" s="14" t="s">
        <v>7</v>
      </c>
      <c r="B70" s="15">
        <v>24559</v>
      </c>
      <c r="C70" s="16">
        <v>0.155</v>
      </c>
      <c r="D70" s="15">
        <v>23962</v>
      </c>
      <c r="E70" s="16">
        <f t="shared" si="3"/>
        <v>-2.4308807361863249E-2</v>
      </c>
      <c r="F70" s="15">
        <v>23347</v>
      </c>
      <c r="G70" s="16">
        <f t="shared" si="4"/>
        <v>-2.5665637258993401E-2</v>
      </c>
      <c r="H70" s="15">
        <v>23277</v>
      </c>
      <c r="I70" s="16">
        <f t="shared" si="2"/>
        <v>-2.9982438857241167E-3</v>
      </c>
      <c r="J70" s="15">
        <v>20710</v>
      </c>
      <c r="K70" s="16">
        <f t="shared" si="5"/>
        <v>-0.11028053443313146</v>
      </c>
    </row>
    <row r="71" spans="1:11" x14ac:dyDescent="0.3">
      <c r="A71" s="14" t="s">
        <v>8</v>
      </c>
      <c r="B71" s="15">
        <v>24555</v>
      </c>
      <c r="C71" s="16">
        <v>0.125</v>
      </c>
      <c r="D71" s="15">
        <v>24105</v>
      </c>
      <c r="E71" s="16">
        <f t="shared" si="3"/>
        <v>-1.8326206475259621E-2</v>
      </c>
      <c r="F71" s="15">
        <v>23285</v>
      </c>
      <c r="G71" s="16">
        <f t="shared" si="4"/>
        <v>-3.4017838622692365E-2</v>
      </c>
      <c r="H71" s="15">
        <v>23540</v>
      </c>
      <c r="I71" s="16">
        <f t="shared" si="2"/>
        <v>1.0951256173502344E-2</v>
      </c>
      <c r="J71" s="15">
        <v>20670</v>
      </c>
      <c r="K71" s="16">
        <f t="shared" si="5"/>
        <v>-0.12192013593882756</v>
      </c>
    </row>
    <row r="72" spans="1:11" x14ac:dyDescent="0.3">
      <c r="A72" s="14" t="s">
        <v>9</v>
      </c>
      <c r="B72" s="15">
        <v>24256</v>
      </c>
      <c r="C72" s="16">
        <v>0.93</v>
      </c>
      <c r="D72" s="15">
        <v>24462</v>
      </c>
      <c r="E72" s="16">
        <f t="shared" si="3"/>
        <v>8.4927440633244533E-3</v>
      </c>
      <c r="F72" s="15">
        <v>23378</v>
      </c>
      <c r="G72" s="16">
        <f t="shared" si="4"/>
        <v>-4.431362930259175E-2</v>
      </c>
      <c r="H72" s="15">
        <v>23136</v>
      </c>
      <c r="I72" s="16">
        <f t="shared" si="2"/>
        <v>-1.0351612627256368E-2</v>
      </c>
      <c r="J72" s="15">
        <v>20196</v>
      </c>
      <c r="K72" s="16">
        <f t="shared" si="5"/>
        <v>-0.12707468879668049</v>
      </c>
    </row>
    <row r="73" spans="1:11" x14ac:dyDescent="0.3">
      <c r="A73" s="14" t="s">
        <v>10</v>
      </c>
      <c r="B73" s="15">
        <v>25081</v>
      </c>
      <c r="C73" s="16">
        <v>3.9E-2</v>
      </c>
      <c r="D73" s="15">
        <v>25773</v>
      </c>
      <c r="E73" s="16">
        <f t="shared" si="3"/>
        <v>2.75906064351501E-2</v>
      </c>
      <c r="F73" s="15">
        <v>24638</v>
      </c>
      <c r="G73" s="16">
        <f t="shared" si="4"/>
        <v>-4.4038334691343661E-2</v>
      </c>
      <c r="H73" s="15">
        <v>24859</v>
      </c>
      <c r="I73" s="16">
        <f t="shared" si="2"/>
        <v>8.969883919149213E-3</v>
      </c>
      <c r="J73" s="15">
        <v>21330</v>
      </c>
      <c r="K73" s="16">
        <f t="shared" si="5"/>
        <v>-0.14196065811175029</v>
      </c>
    </row>
    <row r="74" spans="1:11" x14ac:dyDescent="0.3">
      <c r="A74" s="14" t="s">
        <v>11</v>
      </c>
      <c r="B74" s="15">
        <v>31617</v>
      </c>
      <c r="C74" s="16">
        <v>-1.9E-2</v>
      </c>
      <c r="D74" s="15">
        <v>33004</v>
      </c>
      <c r="E74" s="16">
        <f t="shared" si="3"/>
        <v>4.3868804756934665E-2</v>
      </c>
      <c r="F74" s="15">
        <v>32316</v>
      </c>
      <c r="G74" s="16">
        <f t="shared" si="4"/>
        <v>-2.0845958065689008E-2</v>
      </c>
      <c r="H74" s="15">
        <v>32624</v>
      </c>
      <c r="I74" s="16">
        <f t="shared" si="2"/>
        <v>9.5308825349671444E-3</v>
      </c>
      <c r="J74" s="15">
        <v>26445</v>
      </c>
      <c r="K74" s="16">
        <f t="shared" si="5"/>
        <v>-0.18940044139283962</v>
      </c>
    </row>
    <row r="75" spans="1:11" x14ac:dyDescent="0.3">
      <c r="A75" s="14" t="s">
        <v>12</v>
      </c>
      <c r="B75" s="15">
        <v>70296</v>
      </c>
      <c r="C75" s="16">
        <v>8.0000000000000002E-3</v>
      </c>
      <c r="D75" s="15">
        <v>72439</v>
      </c>
      <c r="E75" s="16">
        <f t="shared" si="3"/>
        <v>3.0485376123819297E-2</v>
      </c>
      <c r="F75" s="15">
        <v>72056</v>
      </c>
      <c r="G75" s="16">
        <f t="shared" si="4"/>
        <v>-5.2872071674098242E-3</v>
      </c>
      <c r="H75" s="15">
        <v>72685</v>
      </c>
      <c r="I75" s="16">
        <f t="shared" si="2"/>
        <v>8.729321638725418E-3</v>
      </c>
      <c r="J75" s="15">
        <v>63942</v>
      </c>
      <c r="K75" s="16">
        <f t="shared" si="5"/>
        <v>-0.12028616633418177</v>
      </c>
    </row>
    <row r="76" spans="1:11" ht="24" customHeight="1" x14ac:dyDescent="0.3">
      <c r="A76" s="20" t="s">
        <v>31</v>
      </c>
      <c r="B76" s="31">
        <f>SUM(B64:B75)/12</f>
        <v>43007.916666666664</v>
      </c>
      <c r="C76" s="32">
        <v>0.08</v>
      </c>
      <c r="D76" s="31">
        <f>SUM(D64:D75)/12</f>
        <v>42634.583333333336</v>
      </c>
      <c r="E76" s="32">
        <f>D76/B76-100%</f>
        <v>-8.6805723752408914E-3</v>
      </c>
      <c r="F76" s="31">
        <f>SUM(F64:F75)/12</f>
        <v>42056.333333333336</v>
      </c>
      <c r="G76" s="32">
        <f>F76/D76-100%</f>
        <v>-1.3562933064902305E-2</v>
      </c>
      <c r="H76" s="31">
        <f>SUM(H64:H75)/12</f>
        <v>42652</v>
      </c>
      <c r="I76" s="32">
        <f t="shared" si="2"/>
        <v>1.4163542550071684E-2</v>
      </c>
      <c r="J76" s="31">
        <f>SUM(J64:J75)/12</f>
        <v>39900.416666666664</v>
      </c>
      <c r="K76" s="32">
        <f>IF(J76&lt;&gt;"",J76/H76-100%,"")</f>
        <v>-6.4512410516115004E-2</v>
      </c>
    </row>
    <row r="78" spans="1:11" ht="18" x14ac:dyDescent="0.35">
      <c r="A78" s="11" t="s">
        <v>13</v>
      </c>
    </row>
    <row r="79" spans="1:11" ht="3" customHeight="1" x14ac:dyDescent="0.3"/>
    <row r="80" spans="1:11" x14ac:dyDescent="0.3">
      <c r="A80" s="20" t="s">
        <v>0</v>
      </c>
      <c r="B80" s="29" t="s">
        <v>14</v>
      </c>
      <c r="C80" s="20" t="s">
        <v>19</v>
      </c>
      <c r="D80" s="29" t="s">
        <v>15</v>
      </c>
      <c r="E80" s="20" t="s">
        <v>19</v>
      </c>
      <c r="F80" s="29" t="s">
        <v>16</v>
      </c>
      <c r="G80" s="20" t="s">
        <v>19</v>
      </c>
      <c r="H80" s="29" t="s">
        <v>28</v>
      </c>
      <c r="I80" s="20" t="s">
        <v>19</v>
      </c>
      <c r="J80" s="29">
        <v>2006</v>
      </c>
      <c r="K80" s="20" t="s">
        <v>19</v>
      </c>
    </row>
    <row r="81" spans="1:11" x14ac:dyDescent="0.3">
      <c r="A81" s="14" t="s">
        <v>1</v>
      </c>
      <c r="B81" s="15">
        <v>63077</v>
      </c>
      <c r="C81" s="16">
        <v>5.7000000000000002E-2</v>
      </c>
      <c r="D81" s="15">
        <v>59711</v>
      </c>
      <c r="E81" s="16">
        <f>IF(D81&lt;&gt;"",D81/B81-100%,"")</f>
        <v>-5.3363349556890816E-2</v>
      </c>
      <c r="F81" s="15">
        <v>59026</v>
      </c>
      <c r="G81" s="33">
        <f>IF(F81&lt;&gt;"",F81/D81-100%,"")</f>
        <v>-1.1471923096246894E-2</v>
      </c>
      <c r="H81" s="15">
        <v>59663</v>
      </c>
      <c r="I81" s="33">
        <f>IF(H81&lt;&gt;"",H81/F81-100%,"")</f>
        <v>1.0791854437027792E-2</v>
      </c>
      <c r="J81" s="15">
        <v>62077</v>
      </c>
      <c r="K81" s="33">
        <f>IF(J81&lt;&gt;"",J81/H81-100%,"")</f>
        <v>4.0460586963444678E-2</v>
      </c>
    </row>
    <row r="82" spans="1:11" x14ac:dyDescent="0.3">
      <c r="A82" s="14" t="s">
        <v>2</v>
      </c>
      <c r="B82" s="15">
        <v>57749</v>
      </c>
      <c r="C82" s="16">
        <v>2.5000000000000001E-2</v>
      </c>
      <c r="D82" s="15">
        <v>58442</v>
      </c>
      <c r="E82" s="16">
        <f>IF(D82&lt;&gt;"",D82/B82-100%,"")</f>
        <v>1.2000207795805906E-2</v>
      </c>
      <c r="F82" s="15">
        <v>56989</v>
      </c>
      <c r="G82" s="33">
        <f t="shared" ref="G82:G92" si="6">IF(F82&lt;&gt;"",F82/D82-100%,"")</f>
        <v>-2.4862256596283494E-2</v>
      </c>
      <c r="H82" s="15">
        <v>60025</v>
      </c>
      <c r="I82" s="33">
        <f t="shared" ref="I82:I92" si="7">IF(H82&lt;&gt;"",H82/F82-100%,"")</f>
        <v>5.3273438733790757E-2</v>
      </c>
      <c r="J82" s="15">
        <v>58302</v>
      </c>
      <c r="K82" s="33">
        <f t="shared" ref="K82:K93" si="8">IF(J82&lt;&gt;"",J82/H82-100%,"")</f>
        <v>-2.8704706372344901E-2</v>
      </c>
    </row>
    <row r="83" spans="1:11" x14ac:dyDescent="0.3">
      <c r="A83" s="14" t="s">
        <v>3</v>
      </c>
      <c r="B83" s="15">
        <v>38170</v>
      </c>
      <c r="C83" s="16">
        <v>4.4999999999999998E-2</v>
      </c>
      <c r="D83" s="15">
        <v>35413</v>
      </c>
      <c r="E83" s="16">
        <f>IF(D83&lt;&gt;"",D83/B83-100%,"")</f>
        <v>-7.2229499607021186E-2</v>
      </c>
      <c r="F83" s="15">
        <v>36514</v>
      </c>
      <c r="G83" s="33">
        <f t="shared" si="6"/>
        <v>3.1090277581679038E-2</v>
      </c>
      <c r="H83" s="15">
        <v>38898</v>
      </c>
      <c r="I83" s="33">
        <f t="shared" si="7"/>
        <v>6.5290025743550473E-2</v>
      </c>
      <c r="J83" s="15">
        <v>37920</v>
      </c>
      <c r="K83" s="33">
        <f t="shared" si="8"/>
        <v>-2.5142680857627608E-2</v>
      </c>
    </row>
    <row r="84" spans="1:11" x14ac:dyDescent="0.3">
      <c r="A84" s="14" t="s">
        <v>4</v>
      </c>
      <c r="B84" s="15">
        <v>22227</v>
      </c>
      <c r="C84" s="16">
        <v>0.10100000000000001</v>
      </c>
      <c r="D84" s="15">
        <v>21100</v>
      </c>
      <c r="E84" s="16">
        <f>IF(D84&lt;&gt;"",D84/B84-100%,"")</f>
        <v>-5.0704098618796989E-2</v>
      </c>
      <c r="F84" s="15">
        <v>19744</v>
      </c>
      <c r="G84" s="33">
        <f t="shared" si="6"/>
        <v>-6.4265402843601938E-2</v>
      </c>
      <c r="H84" s="15">
        <v>19086</v>
      </c>
      <c r="I84" s="33">
        <f t="shared" si="7"/>
        <v>-3.3326580226904379E-2</v>
      </c>
      <c r="J84" s="15">
        <v>17500</v>
      </c>
      <c r="K84" s="33">
        <f t="shared" si="8"/>
        <v>-8.3097558419784168E-2</v>
      </c>
    </row>
    <row r="85" spans="1:11" x14ac:dyDescent="0.3">
      <c r="A85" s="14" t="s">
        <v>5</v>
      </c>
      <c r="B85" s="15">
        <v>17622</v>
      </c>
      <c r="C85" s="16">
        <v>0.16</v>
      </c>
      <c r="D85" s="15">
        <v>16211</v>
      </c>
      <c r="E85" s="16">
        <f>IF(D85&lt;&gt;"",D85/B85-100%,"")</f>
        <v>-8.0070366587220554E-2</v>
      </c>
      <c r="F85" s="15">
        <v>15632</v>
      </c>
      <c r="G85" s="33">
        <f t="shared" si="6"/>
        <v>-3.571648880389855E-2</v>
      </c>
      <c r="H85" s="15">
        <v>15163</v>
      </c>
      <c r="I85" s="33">
        <f t="shared" si="7"/>
        <v>-3.0002558853633565E-2</v>
      </c>
      <c r="J85" s="15">
        <v>13532</v>
      </c>
      <c r="K85" s="33">
        <f t="shared" si="8"/>
        <v>-0.10756446613466997</v>
      </c>
    </row>
    <row r="86" spans="1:11" x14ac:dyDescent="0.3">
      <c r="A86" s="14" t="s">
        <v>6</v>
      </c>
      <c r="B86" s="15">
        <v>15468</v>
      </c>
      <c r="C86" s="16">
        <v>0.14099999999999999</v>
      </c>
      <c r="D86" s="15">
        <v>14720</v>
      </c>
      <c r="E86" s="16">
        <f t="shared" ref="E86:E92" si="9">IF(D86&lt;&gt;"",D86/B86-100%,"")</f>
        <v>-4.8357900181018931E-2</v>
      </c>
      <c r="F86" s="15">
        <v>14075</v>
      </c>
      <c r="G86" s="33">
        <f t="shared" si="6"/>
        <v>-4.3817934782608647E-2</v>
      </c>
      <c r="H86" s="15">
        <v>13888</v>
      </c>
      <c r="I86" s="33">
        <f t="shared" si="7"/>
        <v>-1.3285968028419193E-2</v>
      </c>
      <c r="J86" s="15">
        <v>12242</v>
      </c>
      <c r="K86" s="33">
        <f t="shared" si="8"/>
        <v>-0.11851958525345618</v>
      </c>
    </row>
    <row r="87" spans="1:11" x14ac:dyDescent="0.3">
      <c r="A87" s="14" t="s">
        <v>7</v>
      </c>
      <c r="B87" s="15">
        <v>14594</v>
      </c>
      <c r="C87" s="16">
        <v>0.126</v>
      </c>
      <c r="D87" s="15">
        <v>14019</v>
      </c>
      <c r="E87" s="16">
        <f t="shared" si="9"/>
        <v>-3.9399753323283493E-2</v>
      </c>
      <c r="F87" s="22">
        <v>13553</v>
      </c>
      <c r="G87" s="33">
        <f t="shared" si="6"/>
        <v>-3.3240602040088496E-2</v>
      </c>
      <c r="H87" s="22">
        <v>13327</v>
      </c>
      <c r="I87" s="33">
        <f t="shared" si="7"/>
        <v>-1.6675274846897348E-2</v>
      </c>
      <c r="J87" s="22">
        <v>11713</v>
      </c>
      <c r="K87" s="33">
        <f t="shared" si="8"/>
        <v>-0.12110752607488562</v>
      </c>
    </row>
    <row r="88" spans="1:11" x14ac:dyDescent="0.3">
      <c r="A88" s="14" t="s">
        <v>8</v>
      </c>
      <c r="B88" s="15">
        <v>14517</v>
      </c>
      <c r="C88" s="16">
        <v>9.2999999999999999E-2</v>
      </c>
      <c r="D88" s="15">
        <v>14120</v>
      </c>
      <c r="E88" s="16">
        <f t="shared" si="9"/>
        <v>-2.7347248054005679E-2</v>
      </c>
      <c r="F88" s="22">
        <v>13506</v>
      </c>
      <c r="G88" s="33">
        <f t="shared" si="6"/>
        <v>-4.3484419263456142E-2</v>
      </c>
      <c r="H88" s="22">
        <v>13486</v>
      </c>
      <c r="I88" s="33">
        <f t="shared" si="7"/>
        <v>-1.4808233377757718E-3</v>
      </c>
      <c r="J88" s="22">
        <v>11624</v>
      </c>
      <c r="K88" s="33">
        <f t="shared" si="8"/>
        <v>-0.13806910870532407</v>
      </c>
    </row>
    <row r="89" spans="1:11" x14ac:dyDescent="0.3">
      <c r="A89" s="14" t="s">
        <v>9</v>
      </c>
      <c r="B89" s="15">
        <v>14372</v>
      </c>
      <c r="C89" s="16">
        <v>5.6000000000000001E-2</v>
      </c>
      <c r="D89" s="15">
        <v>14396</v>
      </c>
      <c r="E89" s="16">
        <f t="shared" si="9"/>
        <v>1.6699137211244608E-3</v>
      </c>
      <c r="F89" s="22">
        <v>13676</v>
      </c>
      <c r="G89" s="33">
        <f t="shared" si="6"/>
        <v>-5.0013892747985511E-2</v>
      </c>
      <c r="H89" s="22">
        <v>13142</v>
      </c>
      <c r="I89" s="33">
        <f t="shared" si="7"/>
        <v>-3.9046504825972495E-2</v>
      </c>
      <c r="J89" s="22">
        <v>11344</v>
      </c>
      <c r="K89" s="33">
        <f t="shared" si="8"/>
        <v>-0.13681327043068026</v>
      </c>
    </row>
    <row r="90" spans="1:11" x14ac:dyDescent="0.3">
      <c r="A90" s="14" t="s">
        <v>10</v>
      </c>
      <c r="B90" s="15">
        <v>14990</v>
      </c>
      <c r="C90" s="16">
        <v>8.0000000000000002E-3</v>
      </c>
      <c r="D90" s="15">
        <v>15385</v>
      </c>
      <c r="E90" s="16">
        <f t="shared" si="9"/>
        <v>2.6350900600400351E-2</v>
      </c>
      <c r="F90" s="22">
        <v>14602</v>
      </c>
      <c r="G90" s="33">
        <f t="shared" si="6"/>
        <v>-5.0893727656808552E-2</v>
      </c>
      <c r="H90" s="22">
        <v>14409</v>
      </c>
      <c r="I90" s="33">
        <f t="shared" si="7"/>
        <v>-1.3217367483906339E-2</v>
      </c>
      <c r="J90" s="22">
        <v>12234</v>
      </c>
      <c r="K90" s="33">
        <f t="shared" si="8"/>
        <v>-0.15094732458879867</v>
      </c>
    </row>
    <row r="91" spans="1:11" x14ac:dyDescent="0.3">
      <c r="A91" s="14" t="s">
        <v>11</v>
      </c>
      <c r="B91" s="15">
        <v>19433</v>
      </c>
      <c r="C91" s="16">
        <v>-4.9000000000000002E-2</v>
      </c>
      <c r="D91" s="15">
        <v>20118</v>
      </c>
      <c r="E91" s="16">
        <f t="shared" si="9"/>
        <v>3.5249318170123001E-2</v>
      </c>
      <c r="F91" s="22">
        <v>19739</v>
      </c>
      <c r="G91" s="33">
        <f t="shared" si="6"/>
        <v>-1.8838850780395711E-2</v>
      </c>
      <c r="H91" s="22">
        <v>19666</v>
      </c>
      <c r="I91" s="33">
        <f t="shared" si="7"/>
        <v>-3.698262323319268E-3</v>
      </c>
      <c r="J91" s="22">
        <v>15661</v>
      </c>
      <c r="K91" s="33">
        <f t="shared" si="8"/>
        <v>-0.20365097121936337</v>
      </c>
    </row>
    <row r="92" spans="1:11" x14ac:dyDescent="0.3">
      <c r="A92" s="14" t="s">
        <v>12</v>
      </c>
      <c r="B92" s="15">
        <v>47991</v>
      </c>
      <c r="C92" s="16">
        <v>-1.2999999999999999E-2</v>
      </c>
      <c r="D92" s="15">
        <v>48747</v>
      </c>
      <c r="E92" s="16">
        <f t="shared" si="9"/>
        <v>1.5752953678814796E-2</v>
      </c>
      <c r="F92" s="22">
        <v>48584</v>
      </c>
      <c r="G92" s="33">
        <f t="shared" si="6"/>
        <v>-3.3437955156214727E-3</v>
      </c>
      <c r="H92" s="22">
        <v>48730</v>
      </c>
      <c r="I92" s="33">
        <f t="shared" si="7"/>
        <v>3.0051045611723115E-3</v>
      </c>
      <c r="J92" s="22">
        <v>42402</v>
      </c>
      <c r="K92" s="33">
        <f t="shared" si="8"/>
        <v>-0.12985840344756827</v>
      </c>
    </row>
    <row r="93" spans="1:11" ht="24" customHeight="1" x14ac:dyDescent="0.3">
      <c r="A93" s="20" t="s">
        <v>31</v>
      </c>
      <c r="B93" s="31">
        <f>SUM(B81:B92)/12</f>
        <v>28350.833333333332</v>
      </c>
      <c r="C93" s="34">
        <v>4.5999999999999999E-2</v>
      </c>
      <c r="D93" s="31">
        <f>SUM(D81:D92)/12</f>
        <v>27698.5</v>
      </c>
      <c r="E93" s="32">
        <f>D93/B93-100%</f>
        <v>-2.3009317774315807E-2</v>
      </c>
      <c r="F93" s="31">
        <f>SUM(F81:F92)/12</f>
        <v>27136.666666666668</v>
      </c>
      <c r="G93" s="32">
        <f>F93/D93-100%</f>
        <v>-2.02838902226955E-2</v>
      </c>
      <c r="H93" s="31">
        <f>SUM(H81:H92)/12</f>
        <v>27456.916666666668</v>
      </c>
      <c r="I93" s="32">
        <f>H93/F93-100%</f>
        <v>1.1801375752364507E-2</v>
      </c>
      <c r="J93" s="31">
        <f>SUM(J81:J92)/12</f>
        <v>25545.916666666668</v>
      </c>
      <c r="K93" s="32">
        <f t="shared" si="8"/>
        <v>-6.9599949011026396E-2</v>
      </c>
    </row>
    <row r="95" spans="1:11" x14ac:dyDescent="0.3">
      <c r="A95" s="17" t="s">
        <v>32</v>
      </c>
    </row>
  </sheetData>
  <mergeCells count="9">
    <mergeCell ref="D33:K41"/>
    <mergeCell ref="A59:K59"/>
    <mergeCell ref="A58:K58"/>
    <mergeCell ref="F1:H1"/>
    <mergeCell ref="A7:K7"/>
    <mergeCell ref="A8:K8"/>
    <mergeCell ref="D16:K24"/>
    <mergeCell ref="D15:K15"/>
    <mergeCell ref="D32:K32"/>
  </mergeCells>
  <phoneticPr fontId="2" type="noConversion"/>
  <hyperlinks>
    <hyperlink ref="F1" location="Übersicht!A1" display="zurück zur" xr:uid="{00000000-0004-0000-0400-000000000000}"/>
    <hyperlink ref="F4" location="Arbeitslose_2002_2006" display="2002-2006" xr:uid="{00000000-0004-0000-0400-000001000000}"/>
    <hyperlink ref="F3" location="Arbeitslose_2007_2011" display="2007-2011" xr:uid="{00000000-0004-0000-0400-000002000000}"/>
    <hyperlink ref="D4" location="Arbeitslose_NEU_2012" display="2012-2016" xr:uid="{00000000-0004-0000-0400-000003000000}"/>
    <hyperlink ref="D3" location="Arbeitslose_2017_2021" display="2017-2021" xr:uid="{00000000-0004-0000-0400-000004000000}"/>
  </hyperlinks>
  <pageMargins left="0.62" right="0.36" top="0.75" bottom="0.69" header="0.4921259845" footer="0.33"/>
  <pageSetup paperSize="9" orientation="portrait" r:id="rId1"/>
  <headerFooter alignWithMargins="0">
    <oddFooter>&amp;L&amp;8DI Peter Scherer / Geschäftsstelle Bau
Wirtschaftskammer Österreich&amp;C&amp;G&amp;R&amp;8Seite &amp;P/&amp;N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49</vt:i4>
      </vt:variant>
    </vt:vector>
  </HeadingPairs>
  <TitlesOfParts>
    <vt:vector size="54" baseType="lpstr">
      <vt:lpstr>Übersicht</vt:lpstr>
      <vt:lpstr>Bauproduktion</vt:lpstr>
      <vt:lpstr>Beschäftigte</vt:lpstr>
      <vt:lpstr>Arbeitslose ab 2008</vt:lpstr>
      <vt:lpstr>Arbeitslose bis 2007</vt:lpstr>
      <vt:lpstr>Arbeitslose</vt:lpstr>
      <vt:lpstr>Arbeitslose_2002_2006</vt:lpstr>
      <vt:lpstr>Arbeitslose_2007_2011</vt:lpstr>
      <vt:lpstr>Arbeitslose_2017_2021</vt:lpstr>
      <vt:lpstr>Arbeitslose_2022_2026</vt:lpstr>
      <vt:lpstr>Arbeitslose_NEU_2007</vt:lpstr>
      <vt:lpstr>Arbeitslose_NEU_2012</vt:lpstr>
      <vt:lpstr>Bauproduktion_2003</vt:lpstr>
      <vt:lpstr>Bauproduktion_2004</vt:lpstr>
      <vt:lpstr>Bauproduktion_2005</vt:lpstr>
      <vt:lpstr>Bauproduktion_2006</vt:lpstr>
      <vt:lpstr>Bauproduktion_2007</vt:lpstr>
      <vt:lpstr>Bauproduktion_2008</vt:lpstr>
      <vt:lpstr>Bauproduktion_2009</vt:lpstr>
      <vt:lpstr>Bauproduktion_2010</vt:lpstr>
      <vt:lpstr>Bauproduktion_2011</vt:lpstr>
      <vt:lpstr>Bauproduktion_2012</vt:lpstr>
      <vt:lpstr>Bauproduktion_2013</vt:lpstr>
      <vt:lpstr>Bauproduktion_2014</vt:lpstr>
      <vt:lpstr>Bauproduktion_2015</vt:lpstr>
      <vt:lpstr>Bauproduktion_2016</vt:lpstr>
      <vt:lpstr>Bauproduktion_2017</vt:lpstr>
      <vt:lpstr>Bauproduktion_2018</vt:lpstr>
      <vt:lpstr>Bauproduktion_2019</vt:lpstr>
      <vt:lpstr>Bauproduktion_2020</vt:lpstr>
      <vt:lpstr>Bauproduktion_2021</vt:lpstr>
      <vt:lpstr>Bauproduktion_2022</vt:lpstr>
      <vt:lpstr>Bauproduktion_2023</vt:lpstr>
      <vt:lpstr>Beschäftigte_2003</vt:lpstr>
      <vt:lpstr>Beschäftigte_2004</vt:lpstr>
      <vt:lpstr>Beschäftigte_2005</vt:lpstr>
      <vt:lpstr>Beschäftigte_2006</vt:lpstr>
      <vt:lpstr>Beschäftigte_2007</vt:lpstr>
      <vt:lpstr>Beschäftigte_2008</vt:lpstr>
      <vt:lpstr>Beschäftigte_2009</vt:lpstr>
      <vt:lpstr>Beschäftigte_2010</vt:lpstr>
      <vt:lpstr>Beschäftigte_2011</vt:lpstr>
      <vt:lpstr>Beschäftigte_2012</vt:lpstr>
      <vt:lpstr>Beschäftigte_2013</vt:lpstr>
      <vt:lpstr>Beschäftigte_2014</vt:lpstr>
      <vt:lpstr>Beschäftigte_2015</vt:lpstr>
      <vt:lpstr>Beschäftigte_2016</vt:lpstr>
      <vt:lpstr>Beschäftigte_2017</vt:lpstr>
      <vt:lpstr>Beschäftigte_2018</vt:lpstr>
      <vt:lpstr>Beschäftigte_2019</vt:lpstr>
      <vt:lpstr>Beschäftigte_2020</vt:lpstr>
      <vt:lpstr>Beschäftigte_2021</vt:lpstr>
      <vt:lpstr>Beschäftigte_2022</vt:lpstr>
      <vt:lpstr>Beschäftigte_2023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Rogge</dc:creator>
  <cp:lastModifiedBy>Scherer Peter</cp:lastModifiedBy>
  <cp:lastPrinted>2024-03-21T15:12:01Z</cp:lastPrinted>
  <dcterms:created xsi:type="dcterms:W3CDTF">2004-07-16T16:33:21Z</dcterms:created>
  <dcterms:modified xsi:type="dcterms:W3CDTF">2024-04-02T08:53:42Z</dcterms:modified>
</cp:coreProperties>
</file>